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66925"/>
  <mc:AlternateContent xmlns:mc="http://schemas.openxmlformats.org/markup-compatibility/2006">
    <mc:Choice Requires="x15">
      <x15ac:absPath xmlns:x15ac="http://schemas.microsoft.com/office/spreadsheetml/2010/11/ac" url="X:\news\meetings\cprac\2024-04-11\attachments\"/>
    </mc:Choice>
  </mc:AlternateContent>
  <xr:revisionPtr revIDLastSave="0" documentId="8_{E3192DAE-4EA2-4DE7-B042-DEE683305BFE}" xr6:coauthVersionLast="47" xr6:coauthVersionMax="47" xr10:uidLastSave="{00000000-0000-0000-0000-000000000000}"/>
  <bookViews>
    <workbookView xWindow="-120" yWindow="-120" windowWidth="29040" windowHeight="15840" tabRatio="888" xr2:uid="{068841F0-A798-4FDA-AE91-01EB2B1CBF50}"/>
  </bookViews>
  <sheets>
    <sheet name="0. SSI Policies Overview" sheetId="14"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 i="14" l="1"/>
  <c r="E5" i="14"/>
  <c r="Q5" i="14"/>
  <c r="P4" i="14"/>
  <c r="E4" i="14"/>
  <c r="Q4" i="14"/>
  <c r="O5" i="14"/>
  <c r="O4" i="14"/>
  <c r="M5" i="14"/>
  <c r="M4" i="14"/>
  <c r="N5" i="14"/>
  <c r="N4" i="14"/>
  <c r="L5" i="14"/>
  <c r="L4" i="14"/>
  <c r="K5" i="14"/>
  <c r="K4" i="14"/>
  <c r="J5" i="14"/>
  <c r="J4" i="14"/>
  <c r="I5" i="14"/>
  <c r="I4" i="14"/>
  <c r="H5" i="14"/>
  <c r="H4" i="14"/>
  <c r="G5" i="14"/>
  <c r="G4" i="14"/>
  <c r="H10" i="5"/>
  <c r="H9" i="5"/>
  <c r="G11" i="5"/>
  <c r="G10" i="5"/>
  <c r="G9" i="5"/>
  <c r="F11" i="5"/>
  <c r="F10" i="5"/>
  <c r="F9" i="5"/>
  <c r="G18" i="11"/>
  <c r="G17" i="11"/>
  <c r="G21" i="11"/>
  <c r="G22" i="11"/>
  <c r="G25" i="11"/>
  <c r="G26" i="11"/>
  <c r="G29" i="11"/>
  <c r="G30" i="11"/>
  <c r="G33" i="11"/>
  <c r="G34" i="11"/>
  <c r="G37" i="11"/>
  <c r="G38" i="11"/>
  <c r="G41" i="11"/>
  <c r="G42" i="11"/>
  <c r="G45" i="11"/>
  <c r="G47" i="11"/>
  <c r="G48" i="11"/>
  <c r="G50" i="11"/>
  <c r="G51" i="11"/>
  <c r="G53" i="11"/>
  <c r="G54" i="11"/>
  <c r="G56" i="11"/>
  <c r="G57" i="11"/>
  <c r="G60" i="11"/>
  <c r="G63" i="11"/>
  <c r="G64" i="11"/>
  <c r="G13" i="11"/>
  <c r="G14" i="11"/>
  <c r="G10" i="11"/>
  <c r="G9" i="11"/>
  <c r="H26" i="11"/>
  <c r="H9" i="11"/>
  <c r="D13" i="11"/>
  <c r="H13" i="11"/>
  <c r="E13" i="11"/>
  <c r="F5" i="14"/>
  <c r="F4" i="14"/>
  <c r="D5" i="14"/>
  <c r="D4" i="14"/>
  <c r="C5" i="14"/>
  <c r="C4" i="14"/>
  <c r="C8" i="2"/>
  <c r="N36" i="7"/>
  <c r="N35" i="7"/>
  <c r="N34" i="7"/>
  <c r="N33" i="7"/>
  <c r="N31" i="7"/>
  <c r="N30" i="7"/>
  <c r="N29" i="7"/>
  <c r="N28" i="7"/>
  <c r="I11" i="12"/>
  <c r="H51" i="11"/>
  <c r="H64" i="11"/>
  <c r="H63" i="11"/>
  <c r="H60" i="11"/>
  <c r="H54" i="11"/>
  <c r="H53" i="11"/>
  <c r="D41" i="11"/>
  <c r="H38" i="11"/>
  <c r="H34" i="11"/>
  <c r="H33" i="11"/>
  <c r="H30" i="11"/>
  <c r="H29" i="11"/>
  <c r="H18" i="11"/>
  <c r="H14" i="11"/>
  <c r="H10" i="11"/>
  <c r="N47" i="7"/>
  <c r="N44" i="7"/>
  <c r="N42" i="7"/>
  <c r="N41" i="7"/>
  <c r="N40" i="7"/>
  <c r="N39" i="7"/>
  <c r="I35" i="7"/>
  <c r="G30" i="7"/>
  <c r="N61" i="12"/>
  <c r="N58" i="12"/>
  <c r="N55" i="12"/>
  <c r="N54" i="12"/>
  <c r="N53" i="12"/>
  <c r="N51" i="12"/>
  <c r="N50" i="12"/>
  <c r="N48" i="12"/>
  <c r="N46" i="12"/>
  <c r="N45" i="12"/>
  <c r="N44" i="12"/>
  <c r="N43" i="12"/>
  <c r="N41" i="12"/>
  <c r="N38" i="12"/>
  <c r="N34" i="12"/>
  <c r="N33" i="12"/>
  <c r="N32" i="12"/>
  <c r="N31" i="12"/>
  <c r="N29" i="12"/>
  <c r="N26" i="12"/>
  <c r="N24" i="12"/>
  <c r="N23" i="12"/>
  <c r="N22" i="12"/>
  <c r="N21" i="12"/>
  <c r="N19" i="12"/>
  <c r="N16" i="12"/>
  <c r="N14" i="12"/>
  <c r="N13" i="12"/>
  <c r="N12" i="12"/>
  <c r="N11" i="12"/>
  <c r="N46" i="1"/>
  <c r="N44" i="1"/>
  <c r="N43" i="1"/>
  <c r="N41" i="1"/>
  <c r="N40" i="1"/>
  <c r="N39" i="1"/>
  <c r="N38" i="1"/>
  <c r="N35" i="1"/>
  <c r="N32" i="1"/>
  <c r="N29" i="1"/>
  <c r="N28" i="1"/>
  <c r="N27" i="1"/>
  <c r="N26" i="1"/>
  <c r="N24" i="1"/>
  <c r="N21" i="1"/>
  <c r="N19" i="1"/>
  <c r="N18" i="1"/>
  <c r="N17" i="1"/>
  <c r="N16" i="1"/>
  <c r="N13" i="1"/>
  <c r="N10" i="1"/>
  <c r="N22" i="10"/>
  <c r="N21" i="10"/>
  <c r="N19" i="10"/>
  <c r="N18" i="10"/>
  <c r="N17" i="10"/>
  <c r="N15" i="10"/>
  <c r="N13" i="10"/>
  <c r="N12" i="10"/>
  <c r="N11" i="10"/>
  <c r="N10" i="10"/>
  <c r="N8" i="10"/>
  <c r="N23" i="7"/>
  <c r="N22" i="7"/>
  <c r="N17" i="7"/>
  <c r="N16" i="7"/>
  <c r="N11" i="7"/>
  <c r="N10" i="7"/>
  <c r="E57" i="11"/>
  <c r="E56" i="11"/>
  <c r="I34" i="7"/>
  <c r="D57" i="11"/>
  <c r="D56" i="11"/>
  <c r="F15" i="10"/>
  <c r="F13" i="10"/>
  <c r="F12" i="10"/>
  <c r="D10" i="10"/>
  <c r="G44" i="1"/>
  <c r="I11" i="1"/>
  <c r="G39" i="12"/>
  <c r="D26" i="11"/>
  <c r="E29" i="11"/>
  <c r="I60" i="12"/>
  <c r="N60" i="12"/>
  <c r="E17" i="11"/>
  <c r="H17" i="11"/>
  <c r="E48" i="11"/>
  <c r="H48" i="11"/>
  <c r="I10" i="7"/>
  <c r="D49" i="12"/>
  <c r="K49" i="12"/>
  <c r="K50" i="12"/>
  <c r="K48" i="12"/>
  <c r="K51" i="12"/>
  <c r="I25" i="7"/>
  <c r="N25" i="7"/>
  <c r="G12" i="12"/>
  <c r="E21" i="11"/>
  <c r="H21" i="11"/>
  <c r="I34" i="1"/>
  <c r="N34" i="1"/>
  <c r="K19" i="1"/>
  <c r="K16" i="1"/>
  <c r="K18" i="1"/>
  <c r="K17" i="1"/>
  <c r="F59" i="12"/>
  <c r="K61" i="12"/>
  <c r="K58" i="12"/>
  <c r="K60" i="12"/>
  <c r="M60" i="12"/>
  <c r="K59" i="12"/>
  <c r="E22" i="11"/>
  <c r="H22" i="11"/>
  <c r="D25" i="11"/>
  <c r="H25" i="11"/>
  <c r="I10" i="1"/>
  <c r="E9" i="11"/>
  <c r="D19" i="10"/>
  <c r="F46" i="7"/>
  <c r="K45" i="7"/>
  <c r="K44" i="7"/>
  <c r="K46" i="7"/>
  <c r="K47" i="7"/>
  <c r="G24" i="7"/>
  <c r="N24" i="7"/>
  <c r="G12" i="1"/>
  <c r="N12" i="1"/>
  <c r="I18" i="12"/>
  <c r="N18" i="12"/>
  <c r="K24" i="1"/>
  <c r="K22" i="1"/>
  <c r="K23" i="1"/>
  <c r="K21" i="1"/>
  <c r="D29" i="11"/>
  <c r="K28" i="1"/>
  <c r="K26" i="1"/>
  <c r="K27" i="1"/>
  <c r="K29" i="1"/>
  <c r="I40" i="12"/>
  <c r="N40" i="12"/>
  <c r="D54" i="12"/>
  <c r="K56" i="12"/>
  <c r="K55" i="12"/>
  <c r="K54" i="12"/>
  <c r="K53" i="12"/>
  <c r="F34" i="1"/>
  <c r="K32" i="1"/>
  <c r="K33" i="1"/>
  <c r="K35" i="1"/>
  <c r="K34" i="1"/>
  <c r="M34" i="1"/>
  <c r="E50" i="11"/>
  <c r="H50" i="11"/>
  <c r="K41" i="1"/>
  <c r="K39" i="1"/>
  <c r="K40" i="1"/>
  <c r="K38" i="1"/>
  <c r="F45" i="1"/>
  <c r="K46" i="1"/>
  <c r="K44" i="1"/>
  <c r="K45" i="1"/>
  <c r="K43" i="1"/>
  <c r="G22" i="1"/>
  <c r="N22" i="1"/>
  <c r="I27" i="12"/>
  <c r="N27" i="12"/>
  <c r="I49" i="12"/>
  <c r="N49" i="12"/>
  <c r="G12" i="7"/>
  <c r="N12" i="7"/>
  <c r="G16" i="10"/>
  <c r="N16" i="10"/>
  <c r="G23" i="1"/>
  <c r="N23" i="1"/>
  <c r="I45" i="1"/>
  <c r="N45" i="1"/>
  <c r="G28" i="12"/>
  <c r="N28" i="12"/>
  <c r="F11" i="1"/>
  <c r="K10" i="1"/>
  <c r="K12" i="1"/>
  <c r="K11" i="1"/>
  <c r="M11" i="1"/>
  <c r="K13" i="1"/>
  <c r="G13" i="7"/>
  <c r="N13" i="7"/>
  <c r="I45" i="7"/>
  <c r="N45" i="7"/>
  <c r="K13" i="12"/>
  <c r="I13" i="12"/>
  <c r="M13" i="12"/>
  <c r="K12" i="12"/>
  <c r="K14" i="12"/>
  <c r="K11" i="12"/>
  <c r="M11" i="12"/>
  <c r="K17" i="12"/>
  <c r="K16" i="12"/>
  <c r="K18" i="12"/>
  <c r="K19" i="12"/>
  <c r="K10" i="7"/>
  <c r="K12" i="7"/>
  <c r="K11" i="7"/>
  <c r="K13" i="7"/>
  <c r="I46" i="7"/>
  <c r="N46" i="7"/>
  <c r="D37" i="11"/>
  <c r="H37" i="11"/>
  <c r="E41" i="11"/>
  <c r="H41" i="11"/>
  <c r="D44" i="12"/>
  <c r="K46" i="12"/>
  <c r="K45" i="12"/>
  <c r="K43" i="12"/>
  <c r="K44" i="12"/>
  <c r="K19" i="7"/>
  <c r="K16" i="7"/>
  <c r="I16" i="7"/>
  <c r="M16" i="7"/>
  <c r="K18" i="7"/>
  <c r="K17" i="7"/>
  <c r="F29" i="7"/>
  <c r="K28" i="7"/>
  <c r="K31" i="7"/>
  <c r="K30" i="7"/>
  <c r="K29" i="7"/>
  <c r="D27" i="12"/>
  <c r="K29" i="12"/>
  <c r="K28" i="12"/>
  <c r="K27" i="12"/>
  <c r="K26" i="12"/>
  <c r="I18" i="7"/>
  <c r="N18" i="7"/>
  <c r="K34" i="12"/>
  <c r="K33" i="12"/>
  <c r="K31" i="12"/>
  <c r="K32" i="12"/>
  <c r="G19" i="7"/>
  <c r="N19" i="7"/>
  <c r="G56" i="12"/>
  <c r="N56" i="12"/>
  <c r="E42" i="11"/>
  <c r="H42" i="11"/>
  <c r="F33" i="7"/>
  <c r="K35" i="7"/>
  <c r="M35" i="7"/>
  <c r="K33" i="7"/>
  <c r="K34" i="7"/>
  <c r="M34" i="7"/>
  <c r="K36" i="7"/>
  <c r="E45" i="11"/>
  <c r="H45" i="11"/>
  <c r="K23" i="12"/>
  <c r="K24" i="12"/>
  <c r="K22" i="12"/>
  <c r="K21" i="12"/>
  <c r="K22" i="7"/>
  <c r="K23" i="7"/>
  <c r="K24" i="7"/>
  <c r="K25" i="7"/>
  <c r="M25" i="7"/>
  <c r="K38" i="12"/>
  <c r="K40" i="12"/>
  <c r="K39" i="12"/>
  <c r="K41" i="12"/>
  <c r="K42" i="7"/>
  <c r="K41" i="7"/>
  <c r="K39" i="7"/>
  <c r="K40" i="7"/>
  <c r="I40" i="7"/>
  <c r="M40" i="7"/>
  <c r="G11" i="1"/>
  <c r="N11" i="1"/>
  <c r="I33" i="1"/>
  <c r="N33" i="1"/>
  <c r="G17" i="12"/>
  <c r="N17" i="12"/>
  <c r="I39" i="12"/>
  <c r="N39" i="12"/>
  <c r="I59" i="12"/>
  <c r="N59" i="12"/>
  <c r="E47" i="11"/>
  <c r="H47" i="11"/>
  <c r="F48" i="12"/>
  <c r="G59" i="12"/>
  <c r="F50" i="12"/>
  <c r="D22" i="10"/>
  <c r="I11" i="7"/>
  <c r="D33" i="11"/>
  <c r="D17" i="12"/>
  <c r="G32" i="12"/>
  <c r="F49" i="12"/>
  <c r="F35" i="7"/>
  <c r="F17" i="12"/>
  <c r="H17" i="12"/>
  <c r="L17" i="12"/>
  <c r="D29" i="7"/>
  <c r="D12" i="12"/>
  <c r="D8" i="10"/>
  <c r="D38" i="1"/>
  <c r="D11" i="12"/>
  <c r="D53" i="12"/>
  <c r="D17" i="11"/>
  <c r="D51" i="12"/>
  <c r="F12" i="12"/>
  <c r="G11" i="10"/>
  <c r="G28" i="1"/>
  <c r="F33" i="1"/>
  <c r="D47" i="7"/>
  <c r="F14" i="12"/>
  <c r="D21" i="10"/>
  <c r="F16" i="12"/>
  <c r="F42" i="7"/>
  <c r="D34" i="11"/>
  <c r="G25" i="7"/>
  <c r="D21" i="12"/>
  <c r="G16" i="7"/>
  <c r="E25" i="11"/>
  <c r="E63" i="11"/>
  <c r="I8" i="10"/>
  <c r="I51" i="12"/>
  <c r="G17" i="7"/>
  <c r="G17" i="1"/>
  <c r="G27" i="1"/>
  <c r="I17" i="7"/>
  <c r="G35" i="1"/>
  <c r="I29" i="12"/>
  <c r="F16" i="1"/>
  <c r="F11" i="7"/>
  <c r="I18" i="10"/>
  <c r="I26" i="1"/>
  <c r="G11" i="12"/>
  <c r="G31" i="12"/>
  <c r="F19" i="7"/>
  <c r="F24" i="7"/>
  <c r="F53" i="12"/>
  <c r="D9" i="11"/>
  <c r="D22" i="7"/>
  <c r="G32" i="1"/>
  <c r="I43" i="1"/>
  <c r="G16" i="12"/>
  <c r="G26" i="12"/>
  <c r="G38" i="12"/>
  <c r="I48" i="12"/>
  <c r="G58" i="12"/>
  <c r="G44" i="7"/>
  <c r="F18" i="12"/>
  <c r="D63" i="11"/>
  <c r="D43" i="12"/>
  <c r="G13" i="10"/>
  <c r="F11" i="10"/>
  <c r="G53" i="12"/>
  <c r="B8" i="2"/>
  <c r="D54" i="11"/>
  <c r="F16" i="10"/>
  <c r="D26" i="1"/>
  <c r="D31" i="12"/>
  <c r="F56" i="12"/>
  <c r="F32" i="1"/>
  <c r="I18" i="1"/>
  <c r="I33" i="12"/>
  <c r="D18" i="10"/>
  <c r="F41" i="1"/>
  <c r="F40" i="12"/>
  <c r="G12" i="10"/>
  <c r="I22" i="10"/>
  <c r="G19" i="1"/>
  <c r="G29" i="1"/>
  <c r="G41" i="1"/>
  <c r="G14" i="12"/>
  <c r="G24" i="12"/>
  <c r="I34" i="12"/>
  <c r="G46" i="12"/>
  <c r="I56" i="12"/>
  <c r="G31" i="7"/>
  <c r="I42" i="7"/>
  <c r="F46" i="12"/>
  <c r="F39" i="12"/>
  <c r="I32" i="1"/>
  <c r="D10" i="1"/>
  <c r="G33" i="1"/>
  <c r="I13" i="7"/>
  <c r="E37" i="11"/>
  <c r="D13" i="1"/>
  <c r="D28" i="1"/>
  <c r="D11" i="1"/>
  <c r="D36" i="7"/>
  <c r="F12" i="1"/>
  <c r="B10" i="5"/>
  <c r="F13" i="1"/>
  <c r="D24" i="1"/>
  <c r="D41" i="12"/>
  <c r="F43" i="1"/>
  <c r="D10" i="7"/>
  <c r="D16" i="12"/>
  <c r="D11" i="7"/>
  <c r="D19" i="12"/>
  <c r="D11" i="10"/>
  <c r="D40" i="1"/>
  <c r="D13" i="12"/>
  <c r="D45" i="12"/>
  <c r="D55" i="12"/>
  <c r="D33" i="7"/>
  <c r="I16" i="10"/>
  <c r="D39" i="1"/>
  <c r="F26" i="12"/>
  <c r="G40" i="1"/>
  <c r="G18" i="12"/>
  <c r="D17" i="10"/>
  <c r="D45" i="11"/>
  <c r="D41" i="7"/>
  <c r="D15" i="10"/>
  <c r="H15" i="10"/>
  <c r="D44" i="1"/>
  <c r="D34" i="7"/>
  <c r="G10" i="10"/>
  <c r="G19" i="10"/>
  <c r="I17" i="1"/>
  <c r="I27" i="1"/>
  <c r="F39" i="1"/>
  <c r="I12" i="12"/>
  <c r="G22" i="12"/>
  <c r="I32" i="12"/>
  <c r="F44" i="12"/>
  <c r="H44" i="12"/>
  <c r="L44" i="12"/>
  <c r="G54" i="12"/>
  <c r="I29" i="7"/>
  <c r="G11" i="7"/>
  <c r="G23" i="7"/>
  <c r="G18" i="7"/>
  <c r="D38" i="12"/>
  <c r="I55" i="12"/>
  <c r="F10" i="1"/>
  <c r="F38" i="12"/>
  <c r="F34" i="7"/>
  <c r="D13" i="7"/>
  <c r="D50" i="11"/>
  <c r="F60" i="12"/>
  <c r="F21" i="12"/>
  <c r="I12" i="1"/>
  <c r="D39" i="12"/>
  <c r="E33" i="11"/>
  <c r="D35" i="7"/>
  <c r="E10" i="11"/>
  <c r="E26" i="11"/>
  <c r="D42" i="11"/>
  <c r="E64" i="11"/>
  <c r="D46" i="1"/>
  <c r="B9" i="5"/>
  <c r="I17" i="10"/>
  <c r="G13" i="1"/>
  <c r="I24" i="1"/>
  <c r="I35" i="1"/>
  <c r="G46" i="1"/>
  <c r="G19" i="12"/>
  <c r="F29" i="12"/>
  <c r="G41" i="12"/>
  <c r="G51" i="12"/>
  <c r="G61" i="12"/>
  <c r="G36" i="7"/>
  <c r="I47" i="7"/>
  <c r="I19" i="7"/>
  <c r="E14" i="11"/>
  <c r="E30" i="11"/>
  <c r="D51" i="11"/>
  <c r="F21" i="1"/>
  <c r="D23" i="1"/>
  <c r="G24" i="1"/>
  <c r="I10" i="10"/>
  <c r="F22" i="1"/>
  <c r="I29" i="1"/>
  <c r="G39" i="1"/>
  <c r="I12" i="10"/>
  <c r="I39" i="1"/>
  <c r="F19" i="12"/>
  <c r="D46" i="12"/>
  <c r="F28" i="12"/>
  <c r="G15" i="10"/>
  <c r="I44" i="12"/>
  <c r="I22" i="12"/>
  <c r="D30" i="11"/>
  <c r="F19" i="10"/>
  <c r="G45" i="7"/>
  <c r="G29" i="12"/>
  <c r="F13" i="7"/>
  <c r="D30" i="7"/>
  <c r="F36" i="7"/>
  <c r="D12" i="7"/>
  <c r="D24" i="7"/>
  <c r="D34" i="1"/>
  <c r="D45" i="1"/>
  <c r="H45" i="1"/>
  <c r="L45" i="1"/>
  <c r="D40" i="12"/>
  <c r="D50" i="12"/>
  <c r="D60" i="12"/>
  <c r="D46" i="7"/>
  <c r="I11" i="10"/>
  <c r="G21" i="10"/>
  <c r="G18" i="1"/>
  <c r="F28" i="1"/>
  <c r="F40" i="1"/>
  <c r="F13" i="12"/>
  <c r="I23" i="12"/>
  <c r="F33" i="12"/>
  <c r="I45" i="12"/>
  <c r="F55" i="12"/>
  <c r="I30" i="7"/>
  <c r="F41" i="7"/>
  <c r="I12" i="7"/>
  <c r="I24" i="7"/>
  <c r="D56" i="12"/>
  <c r="F27" i="12"/>
  <c r="I24" i="12"/>
  <c r="F23" i="1"/>
  <c r="I41" i="1"/>
  <c r="I15" i="10"/>
  <c r="D12" i="10"/>
  <c r="H12" i="10"/>
  <c r="D22" i="1"/>
  <c r="G29" i="7"/>
  <c r="G42" i="7"/>
  <c r="F51" i="12"/>
  <c r="D29" i="12"/>
  <c r="F17" i="10"/>
  <c r="I61" i="12"/>
  <c r="I41" i="12"/>
  <c r="I19" i="12"/>
  <c r="G17" i="10"/>
  <c r="I16" i="12"/>
  <c r="G40" i="7"/>
  <c r="I44" i="1"/>
  <c r="I31" i="7"/>
  <c r="D18" i="11"/>
  <c r="E34" i="11"/>
  <c r="E53" i="11"/>
  <c r="I19" i="1"/>
  <c r="I13" i="1"/>
  <c r="I46" i="12"/>
  <c r="D47" i="11"/>
  <c r="I46" i="1"/>
  <c r="I36" i="7"/>
  <c r="F47" i="7"/>
  <c r="D64" i="11"/>
  <c r="G44" i="12"/>
  <c r="I19" i="10"/>
  <c r="F24" i="1"/>
  <c r="D41" i="1"/>
  <c r="I22" i="1"/>
  <c r="F31" i="12"/>
  <c r="I17" i="12"/>
  <c r="G22" i="10"/>
  <c r="F46" i="1"/>
  <c r="D31" i="7"/>
  <c r="E51" i="11"/>
  <c r="D10" i="11"/>
  <c r="D33" i="1"/>
  <c r="D35" i="1"/>
  <c r="F54" i="12"/>
  <c r="F32" i="12"/>
  <c r="D14" i="12"/>
  <c r="F41" i="12"/>
  <c r="F18" i="10"/>
  <c r="G34" i="12"/>
  <c r="I14" i="12"/>
  <c r="F44" i="1"/>
  <c r="I23" i="7"/>
  <c r="F16" i="7"/>
  <c r="D22" i="11"/>
  <c r="E38" i="11"/>
  <c r="E60" i="11"/>
  <c r="F35" i="1"/>
  <c r="G47" i="7"/>
  <c r="G27" i="12"/>
  <c r="G34" i="7"/>
  <c r="D26" i="12"/>
  <c r="G49" i="12"/>
  <c r="D14" i="11"/>
  <c r="I54" i="12"/>
  <c r="F31" i="7"/>
  <c r="D28" i="7"/>
  <c r="F23" i="7"/>
  <c r="D21" i="1"/>
  <c r="D58" i="12"/>
  <c r="G8" i="10"/>
  <c r="G18" i="10"/>
  <c r="G16" i="1"/>
  <c r="F26" i="1"/>
  <c r="F38" i="1"/>
  <c r="G21" i="12"/>
  <c r="I31" i="12"/>
  <c r="I43" i="12"/>
  <c r="I53" i="12"/>
  <c r="G28" i="7"/>
  <c r="F39" i="7"/>
  <c r="G10" i="7"/>
  <c r="F22" i="7"/>
  <c r="D18" i="1"/>
  <c r="F19" i="1"/>
  <c r="D32" i="1"/>
  <c r="D12" i="1"/>
  <c r="D16" i="10"/>
  <c r="G41" i="7"/>
  <c r="D61" i="12"/>
  <c r="D22" i="12"/>
  <c r="D32" i="12"/>
  <c r="D53" i="11"/>
  <c r="G55" i="12"/>
  <c r="D21" i="11"/>
  <c r="I58" i="12"/>
  <c r="I38" i="12"/>
  <c r="G38" i="1"/>
  <c r="E18" i="11"/>
  <c r="G40" i="12"/>
  <c r="F10" i="10"/>
  <c r="H10" i="10"/>
  <c r="G50" i="12"/>
  <c r="G39" i="7"/>
  <c r="I21" i="10"/>
  <c r="F22" i="10"/>
  <c r="D45" i="7"/>
  <c r="I39" i="7"/>
  <c r="D25" i="7"/>
  <c r="D60" i="11"/>
  <c r="F12" i="7"/>
  <c r="D23" i="7"/>
  <c r="D16" i="7"/>
  <c r="I41" i="7"/>
  <c r="F45" i="7"/>
  <c r="I28" i="1"/>
  <c r="F29" i="1"/>
  <c r="I23" i="1"/>
  <c r="I13" i="10"/>
  <c r="I16" i="1"/>
  <c r="F24" i="12"/>
  <c r="D33" i="12"/>
  <c r="D48" i="12"/>
  <c r="F45" i="12"/>
  <c r="G13" i="12"/>
  <c r="G33" i="12"/>
  <c r="G26" i="1"/>
  <c r="G35" i="7"/>
  <c r="G48" i="12"/>
  <c r="D40" i="7"/>
  <c r="I22" i="7"/>
  <c r="I44" i="7"/>
  <c r="C10" i="5"/>
  <c r="D19" i="7"/>
  <c r="F25" i="7"/>
  <c r="F22" i="12"/>
  <c r="D44" i="7"/>
  <c r="D27" i="1"/>
  <c r="F17" i="1"/>
  <c r="I40" i="1"/>
  <c r="G22" i="7"/>
  <c r="F18" i="1"/>
  <c r="D17" i="1"/>
  <c r="F58" i="12"/>
  <c r="D23" i="12"/>
  <c r="I50" i="12"/>
  <c r="I28" i="12"/>
  <c r="G10" i="1"/>
  <c r="G21" i="1"/>
  <c r="C9" i="5"/>
  <c r="G45" i="1"/>
  <c r="G33" i="7"/>
  <c r="G23" i="12"/>
  <c r="G43" i="12"/>
  <c r="D42" i="7"/>
  <c r="F40" i="7"/>
  <c r="I28" i="7"/>
  <c r="D18" i="7"/>
  <c r="F61" i="12"/>
  <c r="D29" i="1"/>
  <c r="D13" i="10"/>
  <c r="H13" i="10"/>
  <c r="I38" i="1"/>
  <c r="D59" i="12"/>
  <c r="F23" i="12"/>
  <c r="F34" i="12"/>
  <c r="G45" i="12"/>
  <c r="I26" i="12"/>
  <c r="G46" i="7"/>
  <c r="F30" i="7"/>
  <c r="F28" i="7"/>
  <c r="F10" i="7"/>
  <c r="E54" i="11"/>
  <c r="D19" i="1"/>
  <c r="D16" i="1"/>
  <c r="D43" i="1"/>
  <c r="I21" i="1"/>
  <c r="D48" i="11"/>
  <c r="F27" i="1"/>
  <c r="D24" i="12"/>
  <c r="D34" i="12"/>
  <c r="F11" i="12"/>
  <c r="D28" i="12"/>
  <c r="G34" i="1"/>
  <c r="D38" i="11"/>
  <c r="G43" i="1"/>
  <c r="F8" i="10"/>
  <c r="D39" i="7"/>
  <c r="F18" i="7"/>
  <c r="F44" i="7"/>
  <c r="D17" i="7"/>
  <c r="F17" i="7"/>
  <c r="G60" i="12"/>
  <c r="D18" i="12"/>
  <c r="F43" i="12"/>
  <c r="F21" i="10"/>
  <c r="I21" i="12"/>
  <c r="I33" i="7"/>
  <c r="H16" i="1"/>
  <c r="L16" i="1"/>
  <c r="H34" i="1"/>
  <c r="L34" i="1"/>
  <c r="M18" i="7"/>
  <c r="H49" i="12"/>
  <c r="L49" i="12"/>
  <c r="M42" i="7"/>
  <c r="M44" i="12"/>
  <c r="M43" i="1"/>
  <c r="M39" i="7"/>
  <c r="H54" i="12"/>
  <c r="L54" i="12"/>
  <c r="M10" i="7"/>
  <c r="M32" i="1"/>
  <c r="M40" i="12"/>
  <c r="M29" i="7"/>
  <c r="M18" i="12"/>
  <c r="M53" i="12"/>
  <c r="M10" i="1"/>
  <c r="M22" i="1"/>
  <c r="H29" i="7"/>
  <c r="L29" i="7"/>
  <c r="H33" i="7"/>
  <c r="L33" i="7"/>
  <c r="H59" i="12"/>
  <c r="L59" i="12"/>
  <c r="H46" i="7"/>
  <c r="L46" i="7"/>
  <c r="H19" i="10"/>
  <c r="H50" i="12"/>
  <c r="L50" i="12"/>
  <c r="H11" i="1"/>
  <c r="L11" i="1"/>
  <c r="H53" i="12"/>
  <c r="L53" i="12"/>
  <c r="M33" i="12"/>
  <c r="H48" i="12"/>
  <c r="L48" i="12"/>
  <c r="M41" i="7"/>
  <c r="M34" i="12"/>
  <c r="M19" i="7"/>
  <c r="M19" i="12"/>
  <c r="M24" i="1"/>
  <c r="M41" i="12"/>
  <c r="M36" i="7"/>
  <c r="M43" i="12"/>
  <c r="M16" i="12"/>
  <c r="M45" i="1"/>
  <c r="M54" i="12"/>
  <c r="H22" i="10"/>
  <c r="H51" i="12"/>
  <c r="L51" i="12"/>
  <c r="M39" i="12"/>
  <c r="M26" i="12"/>
  <c r="M45" i="12"/>
  <c r="M17" i="12"/>
  <c r="M44" i="1"/>
  <c r="M55" i="12"/>
  <c r="M59" i="12"/>
  <c r="M51" i="12"/>
  <c r="M33" i="7"/>
  <c r="M27" i="12"/>
  <c r="M46" i="12"/>
  <c r="M46" i="1"/>
  <c r="M56" i="12"/>
  <c r="M48" i="12"/>
  <c r="M38" i="12"/>
  <c r="M28" i="12"/>
  <c r="M14" i="12"/>
  <c r="M58" i="12"/>
  <c r="M50" i="12"/>
  <c r="M29" i="12"/>
  <c r="M12" i="12"/>
  <c r="M38" i="1"/>
  <c r="M61" i="12"/>
  <c r="M49" i="12"/>
  <c r="M47" i="7"/>
  <c r="M24" i="7"/>
  <c r="M40" i="1"/>
  <c r="M23" i="7"/>
  <c r="M39" i="1"/>
  <c r="M29" i="1"/>
  <c r="M46" i="7"/>
  <c r="M17" i="1"/>
  <c r="M22" i="7"/>
  <c r="M30" i="7"/>
  <c r="M41" i="1"/>
  <c r="M27" i="1"/>
  <c r="M44" i="7"/>
  <c r="M18" i="1"/>
  <c r="M21" i="12"/>
  <c r="M31" i="7"/>
  <c r="M26" i="1"/>
  <c r="M45" i="7"/>
  <c r="M16" i="1"/>
  <c r="M28" i="1"/>
  <c r="M19" i="1"/>
  <c r="M22" i="12"/>
  <c r="M28" i="7"/>
  <c r="H27" i="12"/>
  <c r="L27" i="12"/>
  <c r="M24" i="12"/>
  <c r="M13" i="7"/>
  <c r="M13" i="1"/>
  <c r="M23" i="12"/>
  <c r="M32" i="12"/>
  <c r="M17" i="7"/>
  <c r="M11" i="7"/>
  <c r="M35" i="1"/>
  <c r="M21" i="1"/>
  <c r="M31" i="12"/>
  <c r="M12" i="7"/>
  <c r="M12" i="1"/>
  <c r="M33" i="1"/>
  <c r="M23" i="1"/>
  <c r="H11" i="12"/>
  <c r="L11" i="12"/>
  <c r="H8" i="10"/>
  <c r="H46" i="12"/>
  <c r="L46" i="12"/>
  <c r="H35" i="7"/>
  <c r="L35" i="7"/>
  <c r="H38" i="1"/>
  <c r="L38" i="1"/>
  <c r="H43" i="1"/>
  <c r="L43" i="1"/>
  <c r="H12" i="12"/>
  <c r="L12" i="12"/>
  <c r="H16" i="10"/>
  <c r="H25" i="7"/>
  <c r="L25" i="7"/>
  <c r="H18" i="10"/>
  <c r="H47" i="7"/>
  <c r="L47" i="7"/>
  <c r="H41" i="12"/>
  <c r="L41" i="12"/>
  <c r="H14" i="12"/>
  <c r="L14" i="12"/>
  <c r="H19" i="12"/>
  <c r="L19" i="12"/>
  <c r="H33" i="1"/>
  <c r="L33" i="1"/>
  <c r="H40" i="1"/>
  <c r="L40" i="1"/>
  <c r="H31" i="12"/>
  <c r="L31" i="12"/>
  <c r="H42" i="7"/>
  <c r="L42" i="7"/>
  <c r="H36" i="7"/>
  <c r="L36" i="7"/>
  <c r="H45" i="7"/>
  <c r="L45" i="7"/>
  <c r="H22" i="7"/>
  <c r="L22" i="7"/>
  <c r="H13" i="1"/>
  <c r="L13" i="1"/>
  <c r="H32" i="1"/>
  <c r="L32" i="1"/>
  <c r="H11" i="10"/>
  <c r="H21" i="10"/>
  <c r="H16" i="12"/>
  <c r="L16" i="12"/>
  <c r="H12" i="1"/>
  <c r="L12" i="1"/>
  <c r="H28" i="1"/>
  <c r="L28" i="1"/>
  <c r="H24" i="7"/>
  <c r="L24" i="7"/>
  <c r="H46" i="1"/>
  <c r="L46" i="1"/>
  <c r="H26" i="12"/>
  <c r="L26" i="12"/>
  <c r="H21" i="12"/>
  <c r="L21" i="12"/>
  <c r="H23" i="1"/>
  <c r="L23" i="1"/>
  <c r="B11" i="5"/>
  <c r="H28" i="7"/>
  <c r="L28" i="7"/>
  <c r="H19" i="7"/>
  <c r="L19" i="7"/>
  <c r="H11" i="7"/>
  <c r="L11" i="7"/>
  <c r="H18" i="12"/>
  <c r="L18" i="12"/>
  <c r="H56" i="12"/>
  <c r="L56" i="12"/>
  <c r="H60" i="12"/>
  <c r="L60" i="12"/>
  <c r="H26" i="1"/>
  <c r="L26" i="1"/>
  <c r="H40" i="12"/>
  <c r="L40" i="12"/>
  <c r="H10" i="7"/>
  <c r="L10" i="7"/>
  <c r="H45" i="12"/>
  <c r="L45" i="12"/>
  <c r="H43" i="12"/>
  <c r="L43" i="12"/>
  <c r="H41" i="1"/>
  <c r="L41" i="1"/>
  <c r="H39" i="12"/>
  <c r="L39" i="12"/>
  <c r="H34" i="7"/>
  <c r="L34" i="7"/>
  <c r="H24" i="1"/>
  <c r="L24" i="1"/>
  <c r="H13" i="12"/>
  <c r="L13" i="12"/>
  <c r="H10" i="1"/>
  <c r="L10" i="1"/>
  <c r="H33" i="12"/>
  <c r="L33" i="12"/>
  <c r="H16" i="7"/>
  <c r="L16" i="7"/>
  <c r="H55" i="12"/>
  <c r="L55" i="12"/>
  <c r="H21" i="1"/>
  <c r="L21" i="1"/>
  <c r="H17" i="10"/>
  <c r="H41" i="7"/>
  <c r="L41" i="7"/>
  <c r="H35" i="1"/>
  <c r="L35" i="1"/>
  <c r="H44" i="1"/>
  <c r="L44" i="1"/>
  <c r="H23" i="7"/>
  <c r="L23" i="7"/>
  <c r="H13" i="7"/>
  <c r="L13" i="7"/>
  <c r="H39" i="1"/>
  <c r="L39" i="1"/>
  <c r="H18" i="1"/>
  <c r="L18" i="1"/>
  <c r="H12" i="7"/>
  <c r="L12" i="7"/>
  <c r="H39" i="7"/>
  <c r="L39" i="7"/>
  <c r="H29" i="12"/>
  <c r="L29" i="12"/>
  <c r="H38" i="12"/>
  <c r="L38" i="12"/>
  <c r="H22" i="12"/>
  <c r="L22" i="12"/>
  <c r="H61" i="12"/>
  <c r="L61" i="12"/>
  <c r="H44" i="7"/>
  <c r="L44" i="7"/>
  <c r="H58" i="12"/>
  <c r="L58" i="12"/>
  <c r="H28" i="12"/>
  <c r="L28" i="12"/>
  <c r="H29" i="1"/>
  <c r="L29" i="1"/>
  <c r="H22" i="1"/>
  <c r="L22" i="1"/>
  <c r="H30" i="7"/>
  <c r="L30" i="7"/>
  <c r="H23" i="12"/>
  <c r="L23" i="12"/>
  <c r="H40" i="7"/>
  <c r="L40" i="7"/>
  <c r="H31" i="7"/>
  <c r="L31" i="7"/>
  <c r="H27" i="1"/>
  <c r="L27" i="1"/>
  <c r="H32" i="12"/>
  <c r="L32" i="12"/>
  <c r="H18" i="7"/>
  <c r="L18" i="7"/>
  <c r="H34" i="12"/>
  <c r="L34" i="12"/>
  <c r="E10" i="5"/>
  <c r="D10" i="5"/>
  <c r="H17" i="1"/>
  <c r="L17" i="1"/>
  <c r="H19" i="1"/>
  <c r="L19" i="1"/>
  <c r="E9" i="5"/>
  <c r="D9" i="5"/>
  <c r="C11" i="5"/>
  <c r="D11" i="5"/>
  <c r="H24" i="12"/>
  <c r="L24" i="12"/>
  <c r="H17" i="7"/>
  <c r="L17" i="7"/>
</calcChain>
</file>

<file path=xl/sharedStrings.xml><?xml version="1.0" encoding="utf-8"?>
<sst xmlns="http://schemas.openxmlformats.org/spreadsheetml/2006/main" count="392" uniqueCount="161">
  <si>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</si>
  <si>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</si>
  <si>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</si>
  <si>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</si>
  <si>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</si>
  <si>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</si>
  <si>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</si>
  <si>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</si>
  <si>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</si>
  <si>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</si>
  <si>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</si>
  <si>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</si>
  <si>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</si>
  <si>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</si>
  <si>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</si>
  <si>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</si>
  <si>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</si>
  <si>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</si>
  <si>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</si>
  <si>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</si>
  <si>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</si>
  <si>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</si>
  <si>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</si>
  <si>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</si>
  <si>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</si>
  <si>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</si>
  <si>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</si>
  <si>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</si>
  <si>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</si>
  <si>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</si>
  <si>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</si>
  <si>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</si>
  <si>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</si>
  <si>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</si>
  <si>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</si>
  <si>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</si>
  <si>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</si>
  <si>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</si>
  <si>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</si>
  <si>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</si>
  <si>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</si>
  <si>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</si>
  <si>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</si>
  <si>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</si>
  <si>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</si>
  <si>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</si>
  <si>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</si>
  <si>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</si>
  <si>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</si>
  <si>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</si>
  <si>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</si>
  <si>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</si>
  <si>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</si>
  <si>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</si>
  <si>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</si>
  <si>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</si>
  <si>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</si>
  <si>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</si>
  <si>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</si>
  <si>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</si>
  <si>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</si>
  <si>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</si>
  <si>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</si>
  <si>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</si>
  <si>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</si>
  <si>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</si>
  <si>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</si>
  <si>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</si>
  <si>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</si>
  <si>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</si>
  <si>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</si>
  <si>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</si>
  <si>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</si>
  <si>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</si>
  <si>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</si>
  <si>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</si>
  <si>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</si>
  <si>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</si>
  <si>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</si>
  <si>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</si>
  <si>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</si>
  <si>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</si>
  <si>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</si>
  <si>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</si>
  <si>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</si>
  <si>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</si>
  <si>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</si>
  <si>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</si>
  <si>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</si>
  <si>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</si>
  <si>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</si>
  <si>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</si>
  <si>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</si>
  <si>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</si>
  <si>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</si>
  <si>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</si>
  <si>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</si>
  <si>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</si>
  <si>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</si>
  <si>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</si>
  <si>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</si>
  <si>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</si>
  <si>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</si>
  <si>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</si>
  <si>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</si>
  <si>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</si>
  <si>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</si>
  <si>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</si>
  <si>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</si>
  <si>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</si>
  <si>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</si>
  <si>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</si>
  <si>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</si>
  <si>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</si>
  <si>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</si>
  <si>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</si>
  <si>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</si>
  <si>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</si>
  <si>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</si>
  <si>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</si>
  <si>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</si>
  <si>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</si>
  <si>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</si>
  <si>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</si>
  <si>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</si>
  <si>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</si>
  <si>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</si>
  <si>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*Using CPRAC-SPM</t>
  </si>
  <si>
    <t>Estimated Child Poverty ("After")</t>
  </si>
  <si>
    <t>Baseline Child Poverty* ("Before")</t>
  </si>
  <si>
    <t>Proposed Policy</t>
  </si>
  <si>
    <t>Increasing SSI State Supplements by 50 Percent</t>
  </si>
  <si>
    <t>Increasing SSI State Supplements by 100 Percent</t>
  </si>
  <si>
    <t>Supplemental Security Income (SSI) State Supplement (SSP) - Overview Table, No Employment Effects, 2019</t>
  </si>
  <si>
    <t>People in SPM Poverty by Demographic Characteristics Under Proposed SSI Policies, 2019</t>
  </si>
  <si>
    <t>Characteristics of Individuals in SPM Poverty in New York Under Proposed SSI Policies, 2019</t>
  </si>
  <si>
    <t>Characteristics of Individuals by Race in SPM Poverty in New York Under Proposed SSI Policies, 2019</t>
  </si>
  <si>
    <t>Characteristics of Families in SPM Poverty in New York Under Proposed SSI Policies, 2019</t>
  </si>
  <si>
    <t>Changes in Household Resources Under Proposed SSI Policies, 2019</t>
  </si>
  <si>
    <t>Change in Benefit Programs Under Proposed SSI Policies, 2019</t>
  </si>
  <si>
    <t>Change in Government Costs Under Proposed SSI Policies, 2019</t>
  </si>
  <si>
    <t>Additional Annual Cost ($millions)</t>
  </si>
  <si>
    <t>Child Poverty Reduction Effect (%) - ages 0-4</t>
  </si>
  <si>
    <t>Child Poverty Reduction - White</t>
  </si>
  <si>
    <t>Child Poverty Reduction - Black</t>
  </si>
  <si>
    <t>Avg Net Annual Pos Resource Change - Households w Children</t>
  </si>
  <si>
    <t>All Ages Poverty Reduction - NYC</t>
  </si>
  <si>
    <t>All Ages Poverty Reduction - ROS</t>
  </si>
  <si>
    <t>Baseline Cost ($millions)</t>
  </si>
  <si>
    <t>Cost per Percent of Child Poverty Reduction ($millions)</t>
  </si>
  <si>
    <t>Policy #</t>
  </si>
  <si>
    <t>Child Poverty Reduction Effect (%) ages 0-17</t>
  </si>
  <si>
    <t>Baseline measures</t>
  </si>
  <si>
    <t>Table 0</t>
  </si>
  <si>
    <t>Positive Resource Change - Households w Children (thousands)</t>
  </si>
  <si>
    <t>1. Increasing SSI State Supplements by 50 Percent</t>
  </si>
  <si>
    <t>2. Increasing SSI State Supplements by 100 Percent</t>
  </si>
  <si>
    <t>1.Increasing SSI State Supplements by 50 Percent</t>
  </si>
  <si>
    <t xml:space="preserve">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
  </si>
  <si>
    <r>
      <t>Child Poverty Reduction - Hispanic</t>
    </r>
    <r>
      <rPr>
        <b/>
        <vertAlign val="superscript"/>
        <sz val="10"/>
        <color theme="1"/>
        <rFont val="Calibri"/>
        <family val="2"/>
        <scheme val="minor"/>
      </rPr>
      <t>1</t>
    </r>
  </si>
  <si>
    <r>
      <t>Child Poverty Reduction - AAPI</t>
    </r>
    <r>
      <rPr>
        <b/>
        <vertAlign val="superscript"/>
        <sz val="10"/>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</si>
</sst>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0.0"/>
    <numFmt numFmtId="170" formatCode="_(&quot;$&quot;* #,##0_);_(&quot;$&quot;* \(#,##0\);_(&quot;$&quot;* &quot;-&quot;??_);_(@_)"/>
  </numFmts>
  <fonts count="17"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sz val="10"/>
      <color rgb="FF000000"/>
      <name val="Calibri"/>
      <family val="2"/>
    </font>
    <font>
      <sz val="10"/>
      <name val="Calibri"/>
      <family val="2"/>
    </font>
    <font>
      <b/>
      <sz val="10"/>
      <color rgb="FFFF0000"/>
      <name val="Calibri"/>
      <family val="2"/>
      <scheme val="minor"/>
    </font>
    <font>
      <b/>
      <sz val="10"/>
      <name val="Calibri"/>
      <family val="2"/>
    </font>
    <font>
      <b/>
      <sz val="10"/>
      <color rgb="FFFF0000"/>
      <name val="Calibri"/>
      <family val="2"/>
    </font>
    <font>
      <i/>
      <sz val="10"/>
      <color rgb="FF000000"/>
      <name val="Calibri"/>
      <family val="2"/>
      <scheme val="minor"/>
    </font>
    <font>
      <sz val="10"/>
      <color rgb="FF000000"/>
      <name val="Calibri"/>
      <family val="2"/>
      <scheme val="minor"/>
    </font>
    <font>
      <b/>
      <vertAlign val="superscript"/>
      <sz val="10"/>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s>
  <borders count="14">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indexed="64"/>
      </right>
      <top style="thin">
        <color indexed="64"/>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215">
    <xf numFmtId="0" fontId="0" fillId="0" borderId="0" xfId="0"/>
    <xf numFmtId="0" fontId="1" fillId="0" borderId="0" xfId="0" applyFont="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0" xfId="0" applyFont="1" applyAlignment="1">
      <alignment horizontal="left" wrapText="1" indent="2"/>
    </xf>
    <xf numFmtId="0" fontId="1" fillId="0" borderId="0" xfId="0" applyFont="1" applyAlignment="1">
      <alignment horizontal="center"/>
    </xf>
    <xf numFmtId="164" fontId="1" fillId="0" borderId="0" xfId="1" applyNumberFormat="1" applyFont="1" applyAlignment="1">
      <alignment horizontal="center"/>
    </xf>
    <xf numFmtId="3" fontId="1" fillId="0" borderId="0" xfId="0" applyNumberFormat="1" applyFont="1" applyAlignment="1">
      <alignment horizontal="center"/>
    </xf>
    <xf numFmtId="164" fontId="1" fillId="0" borderId="0" xfId="1" applyNumberFormat="1" applyFont="1" applyBorder="1" applyAlignment="1">
      <alignment horizontal="center"/>
    </xf>
    <xf numFmtId="0" fontId="5" fillId="0" borderId="0" xfId="0" applyFont="1" applyAlignment="1">
      <alignment horizontal="center"/>
    </xf>
    <xf numFmtId="0" fontId="5" fillId="0" borderId="0" xfId="0" applyFont="1" applyAlignment="1">
      <alignment vertical="top" wrapText="1"/>
    </xf>
    <xf numFmtId="0" fontId="6" fillId="0" borderId="0" xfId="0" applyFont="1"/>
    <xf numFmtId="0" fontId="6" fillId="0" borderId="0" xfId="0" applyFont="1" applyAlignment="1">
      <alignment horizontal="center"/>
    </xf>
    <xf numFmtId="0" fontId="5" fillId="0" borderId="0" xfId="0" applyFont="1"/>
    <xf numFmtId="0" fontId="8" fillId="0" borderId="0" xfId="0" applyFont="1" applyAlignment="1">
      <alignment horizontal="center"/>
    </xf>
    <xf numFmtId="0" fontId="8" fillId="0" borderId="0" xfId="0" applyFont="1"/>
    <xf numFmtId="0" fontId="8" fillId="0" borderId="0" xfId="0" applyFont="1" applyAlignment="1">
      <alignment vertical="top"/>
    </xf>
    <xf numFmtId="0" fontId="5" fillId="0" borderId="0" xfId="0" applyFont="1" applyBorder="1" applyAlignment="1">
      <alignment horizontal="center" wrapText="1"/>
    </xf>
    <xf numFmtId="0" fontId="1" fillId="0" borderId="0" xfId="0" applyFont="1" applyBorder="1"/>
    <xf numFmtId="0" fontId="1" fillId="0" borderId="2" xfId="0" applyFont="1" applyBorder="1"/>
    <xf numFmtId="0" fontId="5" fillId="0" borderId="2" xfId="0" applyFont="1" applyBorder="1"/>
    <xf numFmtId="0" fontId="5" fillId="0" borderId="0" xfId="0" applyFont="1" applyBorder="1"/>
    <xf numFmtId="0" fontId="10" fillId="0" borderId="0" xfId="0" applyFont="1" applyBorder="1" applyAlignment="1">
      <alignment horizontal="center" wrapText="1"/>
    </xf>
    <xf numFmtId="0" fontId="10" fillId="0" borderId="2" xfId="0" applyFont="1" applyBorder="1" applyAlignment="1">
      <alignment horizontal="center" wrapText="1"/>
    </xf>
    <xf numFmtId="0" fontId="2" fillId="0" borderId="5" xfId="0" applyFont="1" applyBorder="1" applyAlignment="1">
      <alignment horizontal="center" vertical="center" wrapText="1"/>
    </xf>
    <xf numFmtId="170" fontId="2" fillId="0" borderId="5" xfId="2" applyNumberFormat="1" applyFont="1" applyBorder="1" applyAlignment="1">
      <alignment horizontal="center" vertical="center" wrapText="1"/>
    </xf>
    <xf numFmtId="0" fontId="5" fillId="2" borderId="4" xfId="0" applyFont="1" applyFill="1" applyBorder="1" applyAlignment="1">
      <alignment horizontal="center" vertical="center" wrapText="1"/>
    </xf>
    <xf numFmtId="3" fontId="1" fillId="2" borderId="9" xfId="0" applyNumberFormat="1" applyFont="1" applyFill="1" applyBorder="1" applyAlignment="1">
      <alignment horizontal="center"/>
    </xf>
    <xf numFmtId="164" fontId="1" fillId="2" borderId="10" xfId="1" applyNumberFormat="1"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3" fontId="1" fillId="2" borderId="10" xfId="0" applyNumberFormat="1" applyFont="1" applyFill="1" applyBorder="1" applyAlignment="1">
      <alignment horizontal="center"/>
    </xf>
    <xf numFmtId="3" fontId="1" fillId="2" borderId="5" xfId="0" applyNumberFormat="1" applyFont="1" applyFill="1" applyBorder="1" applyAlignment="1">
      <alignment horizontal="center"/>
    </xf>
    <xf numFmtId="0" fontId="1" fillId="2" borderId="5" xfId="0" applyFont="1" applyFill="1" applyBorder="1" applyAlignment="1">
      <alignment horizont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7" xfId="0" applyFont="1" applyBorder="1"/>
    <xf numFmtId="0" fontId="5" fillId="2" borderId="7" xfId="0" applyFont="1" applyFill="1" applyBorder="1" applyAlignment="1">
      <alignment horizontal="center" vertical="center" wrapText="1"/>
    </xf>
    <xf numFmtId="0" fontId="1" fillId="0" borderId="7" xfId="0" applyFont="1" applyBorder="1" applyAlignment="1">
      <alignment horizontal="left" indent="6"/>
    </xf>
    <xf numFmtId="164" fontId="1" fillId="2" borderId="11" xfId="1" applyNumberFormat="1" applyFont="1" applyFill="1" applyBorder="1" applyAlignment="1">
      <alignment horizontal="center"/>
    </xf>
    <xf numFmtId="0" fontId="5" fillId="0" borderId="3" xfId="0" applyFont="1" applyBorder="1"/>
    <xf numFmtId="0" fontId="1" fillId="0" borderId="1" xfId="0" applyFont="1" applyBorder="1" applyAlignment="1">
      <alignment horizontal="left" indent="4"/>
    </xf>
    <xf numFmtId="0" fontId="5" fillId="2" borderId="6" xfId="0" applyFont="1" applyFill="1" applyBorder="1" applyAlignment="1">
      <alignment horizontal="center" vertical="center" wrapText="1"/>
    </xf>
    <xf numFmtId="3" fontId="5" fillId="2" borderId="9" xfId="0" applyNumberFormat="1" applyFont="1" applyFill="1" applyBorder="1" applyAlignment="1">
      <alignment horizontal="center"/>
    </xf>
    <xf numFmtId="3" fontId="5" fillId="2" borderId="10" xfId="0" applyNumberFormat="1" applyFont="1" applyFill="1" applyBorder="1" applyAlignment="1">
      <alignment horizontal="center"/>
    </xf>
    <xf numFmtId="164" fontId="5" fillId="2" borderId="11" xfId="1" applyNumberFormat="1"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164" fontId="1" fillId="2" borderId="11" xfId="0" applyNumberFormat="1" applyFont="1" applyFill="1" applyBorder="1" applyAlignment="1">
      <alignment horizontal="center"/>
    </xf>
    <xf numFmtId="0" fontId="1" fillId="0" borderId="7" xfId="0" applyFont="1" applyBorder="1" applyAlignment="1">
      <alignment horizontal="left" indent="4"/>
    </xf>
    <xf numFmtId="0" fontId="1" fillId="0" borderId="7" xfId="0" applyFont="1" applyBorder="1" applyAlignment="1">
      <alignment horizontal="left" indent="2"/>
    </xf>
    <xf numFmtId="0" fontId="5" fillId="2" borderId="5" xfId="0" applyFont="1" applyFill="1" applyBorder="1" applyAlignment="1">
      <alignment horizontal="center" vertical="center" wrapText="1"/>
    </xf>
    <xf numFmtId="164" fontId="1" fillId="2" borderId="5" xfId="1" applyNumberFormat="1" applyFont="1" applyFill="1" applyBorder="1" applyAlignment="1">
      <alignment horizontal="center"/>
    </xf>
    <xf numFmtId="3" fontId="5" fillId="2" borderId="5" xfId="0" applyNumberFormat="1" applyFont="1" applyFill="1" applyBorder="1" applyAlignment="1">
      <alignment horizontal="center" vertical="top" wrapText="1"/>
    </xf>
    <xf numFmtId="165" fontId="1" fillId="2" borderId="5" xfId="0" applyNumberFormat="1" applyFont="1" applyFill="1" applyBorder="1" applyAlignment="1">
      <alignment horizontal="center"/>
    </xf>
    <xf numFmtId="0" fontId="6" fillId="2" borderId="8" xfId="0" applyFont="1" applyFill="1" applyBorder="1" applyAlignment="1">
      <alignment horizontal="center" vertical="center"/>
    </xf>
    <xf numFmtId="0" fontId="1" fillId="0" borderId="0" xfId="0" applyFont="1" applyBorder="1" applyAlignment="1">
      <alignment horizontal="left" indent="1"/>
    </xf>
    <xf numFmtId="0" fontId="1" fillId="0" borderId="7" xfId="0" applyFont="1" applyBorder="1" applyAlignment="1">
      <alignment horizontal="left" indent="1"/>
    </xf>
    <xf numFmtId="0" fontId="1" fillId="0" borderId="4" xfId="0" applyFont="1" applyBorder="1" applyAlignment="1">
      <alignment horizontal="left" wrapText="1"/>
    </xf>
    <xf numFmtId="0" fontId="6"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5" xfId="0" applyFont="1" applyFill="1" applyBorder="1" applyAlignment="1">
      <alignment horizontal="center" wrapText="1"/>
    </xf>
    <xf numFmtId="165" fontId="1" fillId="2" borderId="5" xfId="0" applyNumberFormat="1" applyFont="1" applyFill="1" applyBorder="1" applyAlignment="1">
      <alignment horizontal="center" wrapText="1"/>
    </xf>
    <xf numFmtId="0" fontId="14" fillId="0" borderId="0" xfId="0" applyFont="1"/>
    <xf numFmtId="0" fontId="15" fillId="0" borderId="0" xfId="0" applyFont="1" applyAlignment="1">
      <alignment vertical="center" wrapText="1"/>
    </xf>
    <xf numFmtId="0" fontId="2" fillId="0" borderId="0" xfId="0" applyFont="1" applyAlignment="1">
      <alignment wrapText="1"/>
    </xf>
    <xf numFmtId="44" fontId="1" fillId="0" borderId="0" xfId="2" applyFont="1"/>
    <xf numFmtId="164" fontId="2" fillId="0" borderId="0" xfId="1" applyNumberFormat="1" applyFont="1" applyAlignment="1">
      <alignment horizontal="center"/>
    </xf>
    <xf numFmtId="44" fontId="2" fillId="0" borderId="0" xfId="2" applyFont="1"/>
    <xf numFmtId="164" fontId="2" fillId="0" borderId="5" xfId="1" applyNumberFormat="1" applyFont="1" applyBorder="1" applyAlignment="1">
      <alignment horizontal="center" vertical="center" wrapText="1"/>
    </xf>
    <xf numFmtId="44" fontId="2" fillId="0" borderId="5" xfId="2" applyFont="1" applyBorder="1" applyAlignment="1">
      <alignment horizontal="center" vertical="center" wrapText="1"/>
    </xf>
    <xf numFmtId="0" fontId="1" fillId="0" borderId="4" xfId="0" applyFont="1" applyBorder="1" applyAlignment="1">
      <alignment wrapText="1"/>
    </xf>
    <xf numFmtId="164" fontId="1" fillId="0" borderId="4" xfId="1" applyNumberFormat="1" applyFont="1" applyBorder="1" applyAlignment="1">
      <alignment horizontal="center"/>
    </xf>
    <xf numFmtId="44" fontId="1" fillId="0" borderId="0" xfId="2" applyFont="1" applyBorder="1"/>
    <xf numFmtId="0" fontId="1" fillId="0" borderId="0" xfId="0" applyFont="1" applyFill="1"/>
    <xf numFmtId="0" fontId="1" fillId="4" borderId="4" xfId="0" applyFont="1" applyFill="1" applyBorder="1" applyAlignment="1">
      <alignment horizontal="right" wrapText="1"/>
    </xf>
    <xf numFmtId="0" fontId="1" fillId="4" borderId="4" xfId="0" applyFont="1" applyFill="1" applyBorder="1"/>
    <xf numFmtId="164" fontId="1" fillId="4" borderId="4" xfId="1" applyNumberFormat="1" applyFont="1" applyFill="1" applyBorder="1" applyAlignment="1">
      <alignment horizontal="center"/>
    </xf>
    <xf numFmtId="164" fontId="1" fillId="4" borderId="5" xfId="1" applyNumberFormat="1" applyFont="1" applyFill="1" applyBorder="1" applyAlignment="1">
      <alignment horizontal="center"/>
    </xf>
    <xf numFmtId="1" fontId="1" fillId="4" borderId="5" xfId="1" applyNumberFormat="1" applyFont="1" applyFill="1" applyBorder="1" applyAlignment="1">
      <alignment horizontal="center"/>
    </xf>
    <xf numFmtId="170" fontId="1" fillId="4" borderId="5" xfId="1" applyNumberFormat="1" applyFont="1" applyFill="1" applyBorder="1" applyAlignment="1">
      <alignment horizontal="center"/>
    </xf>
    <xf numFmtId="44" fontId="1" fillId="4" borderId="5" xfId="1" applyNumberFormat="1" applyFont="1" applyFill="1" applyBorder="1" applyAlignment="1">
      <alignment horizontal="center"/>
    </xf>
    <xf numFmtId="44" fontId="1" fillId="4" borderId="5" xfId="2" applyFont="1" applyFill="1" applyBorder="1"/>
    <xf numFmtId="44" fontId="1" fillId="4" borderId="5" xfId="3" applyFont="1" applyFill="1" applyBorder="1"/>
    <xf numFmtId="0" fontId="1" fillId="3" borderId="4" xfId="0" applyFont="1" applyFill="1" applyBorder="1" applyAlignment="1">
      <alignment horizontal="right" wrapText="1"/>
    </xf>
    <xf numFmtId="0" fontId="1" fillId="3" borderId="10" xfId="0" applyFont="1" applyFill="1" applyBorder="1" applyAlignment="1">
      <alignment wrapText="1"/>
    </xf>
    <xf numFmtId="164" fontId="1" fillId="3" borderId="4" xfId="1" applyNumberFormat="1" applyFont="1" applyFill="1" applyBorder="1" applyAlignment="1">
      <alignment horizontal="center"/>
    </xf>
    <xf numFmtId="164" fontId="1" fillId="3" borderId="5" xfId="1" applyNumberFormat="1" applyFont="1" applyFill="1" applyBorder="1" applyAlignment="1">
      <alignment horizontal="center"/>
    </xf>
    <xf numFmtId="3" fontId="1" fillId="3" borderId="5" xfId="1" applyNumberFormat="1" applyFont="1" applyFill="1" applyBorder="1" applyAlignment="1">
      <alignment horizontal="center"/>
    </xf>
    <xf numFmtId="170" fontId="1" fillId="3" borderId="5" xfId="1" applyNumberFormat="1" applyFont="1" applyFill="1" applyBorder="1" applyAlignment="1">
      <alignment horizontal="center"/>
    </xf>
    <xf numFmtId="44" fontId="1" fillId="3" borderId="5" xfId="1" applyNumberFormat="1" applyFont="1" applyFill="1" applyBorder="1" applyAlignment="1">
      <alignment horizontal="center"/>
    </xf>
    <xf numFmtId="44" fontId="1" fillId="3" borderId="5" xfId="2" applyFont="1" applyFill="1" applyBorder="1"/>
    <xf numFmtId="44" fontId="1" fillId="3" borderId="5" xfId="3" applyFont="1" applyFill="1" applyBorder="1"/>
    <xf numFmtId="164" fontId="1" fillId="0" borderId="0" xfId="1" applyNumberFormat="1" applyFont="1" applyFill="1" applyAlignment="1">
      <alignment horizontal="center"/>
    </xf>
    <xf numFmtId="0" fontId="5" fillId="4" borderId="4" xfId="0" applyFont="1" applyFill="1" applyBorder="1" applyAlignment="1">
      <alignment horizontal="center" vertical="center" wrapText="1"/>
    </xf>
    <xf numFmtId="3" fontId="1" fillId="4" borderId="9" xfId="0" applyNumberFormat="1" applyFont="1" applyFill="1" applyBorder="1" applyAlignment="1">
      <alignment horizontal="center"/>
    </xf>
    <xf numFmtId="164" fontId="1" fillId="4" borderId="10" xfId="1" applyNumberFormat="1" applyFont="1" applyFill="1" applyBorder="1" applyAlignment="1">
      <alignment horizontal="center"/>
    </xf>
    <xf numFmtId="3" fontId="1" fillId="4" borderId="10" xfId="0" applyNumberFormat="1" applyFont="1" applyFill="1" applyBorder="1" applyAlignment="1">
      <alignment horizontal="center"/>
    </xf>
    <xf numFmtId="2" fontId="1" fillId="4" borderId="10" xfId="1" applyNumberFormat="1" applyFont="1" applyFill="1" applyBorder="1" applyAlignment="1">
      <alignment horizontal="center"/>
    </xf>
    <xf numFmtId="0" fontId="1" fillId="4" borderId="9" xfId="0" applyFont="1" applyFill="1" applyBorder="1" applyAlignment="1">
      <alignment horizontal="center"/>
    </xf>
    <xf numFmtId="0" fontId="1" fillId="4" borderId="10" xfId="0" applyFont="1" applyFill="1" applyBorder="1" applyAlignment="1">
      <alignment horizontal="center"/>
    </xf>
    <xf numFmtId="166" fontId="1" fillId="4" borderId="10" xfId="1" applyNumberFormat="1" applyFont="1" applyFill="1" applyBorder="1" applyAlignment="1">
      <alignment horizontal="center"/>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1" xfId="0" applyFont="1" applyFill="1" applyBorder="1" applyAlignment="1">
      <alignment horizontal="center" vertical="center" wrapText="1"/>
    </xf>
    <xf numFmtId="3" fontId="1" fillId="3" borderId="9" xfId="0" applyNumberFormat="1" applyFont="1" applyFill="1" applyBorder="1" applyAlignment="1">
      <alignment horizontal="center"/>
    </xf>
    <xf numFmtId="164" fontId="1" fillId="3" borderId="10" xfId="0" applyNumberFormat="1" applyFont="1" applyFill="1" applyBorder="1" applyAlignment="1">
      <alignment horizontal="center"/>
    </xf>
    <xf numFmtId="3" fontId="1" fillId="3" borderId="10" xfId="0" applyNumberFormat="1" applyFont="1" applyFill="1" applyBorder="1" applyAlignment="1">
      <alignment horizontal="center"/>
    </xf>
    <xf numFmtId="2" fontId="1" fillId="3" borderId="10" xfId="0" applyNumberFormat="1" applyFont="1" applyFill="1" applyBorder="1" applyAlignment="1">
      <alignment horizontal="center"/>
    </xf>
    <xf numFmtId="164" fontId="1" fillId="3" borderId="11" xfId="0" applyNumberFormat="1"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166" fontId="1" fillId="3" borderId="10" xfId="0" applyNumberFormat="1" applyFont="1" applyFill="1" applyBorder="1" applyAlignment="1">
      <alignment horizontal="center"/>
    </xf>
    <xf numFmtId="0" fontId="10" fillId="3" borderId="1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3" fontId="9" fillId="3" borderId="9" xfId="0" applyNumberFormat="1" applyFont="1" applyFill="1" applyBorder="1" applyAlignment="1">
      <alignment horizontal="center"/>
    </xf>
    <xf numFmtId="164" fontId="9" fillId="3" borderId="10" xfId="1" applyNumberFormat="1" applyFont="1" applyFill="1" applyBorder="1" applyAlignment="1">
      <alignment horizontal="center"/>
    </xf>
    <xf numFmtId="3" fontId="9" fillId="3" borderId="10" xfId="0" applyNumberFormat="1" applyFont="1" applyFill="1" applyBorder="1" applyAlignment="1">
      <alignment horizontal="center"/>
    </xf>
    <xf numFmtId="167" fontId="9" fillId="3" borderId="10" xfId="1" applyNumberFormat="1" applyFont="1" applyFill="1" applyBorder="1" applyAlignment="1">
      <alignment horizontal="center"/>
    </xf>
    <xf numFmtId="164" fontId="9" fillId="3" borderId="11" xfId="1" applyNumberFormat="1"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166" fontId="9" fillId="3" borderId="10" xfId="1" applyNumberFormat="1" applyFont="1" applyFill="1" applyBorder="1" applyAlignment="1">
      <alignment horizontal="center"/>
    </xf>
    <xf numFmtId="2" fontId="9" fillId="3" borderId="10" xfId="1" applyNumberFormat="1" applyFont="1" applyFill="1" applyBorder="1" applyAlignment="1">
      <alignment horizontal="center"/>
    </xf>
    <xf numFmtId="0" fontId="5" fillId="4" borderId="12" xfId="0" applyFont="1" applyFill="1" applyBorder="1" applyAlignment="1">
      <alignment horizontal="center" vertical="center" wrapText="1"/>
    </xf>
    <xf numFmtId="0" fontId="5" fillId="4" borderId="7" xfId="0" applyFont="1" applyFill="1" applyBorder="1" applyAlignment="1">
      <alignment horizontal="center" vertical="center" wrapText="1"/>
    </xf>
    <xf numFmtId="167" fontId="1" fillId="4" borderId="10" xfId="1" applyNumberFormat="1" applyFont="1" applyFill="1" applyBorder="1" applyAlignment="1">
      <alignment horizontal="center"/>
    </xf>
    <xf numFmtId="0" fontId="5" fillId="4" borderId="6" xfId="0" applyFont="1" applyFill="1" applyBorder="1" applyAlignment="1">
      <alignment horizontal="center" vertical="center" wrapText="1"/>
    </xf>
    <xf numFmtId="164" fontId="1" fillId="4" borderId="11" xfId="1" applyNumberFormat="1" applyFont="1" applyFill="1" applyBorder="1" applyAlignment="1">
      <alignment horizontal="center"/>
    </xf>
    <xf numFmtId="169" fontId="1" fillId="4" borderId="10" xfId="0" applyNumberFormat="1" applyFont="1" applyFill="1" applyBorder="1" applyAlignment="1">
      <alignment horizontal="center"/>
    </xf>
    <xf numFmtId="169" fontId="9" fillId="3" borderId="10" xfId="0" applyNumberFormat="1" applyFont="1" applyFill="1" applyBorder="1" applyAlignment="1">
      <alignment horizontal="center"/>
    </xf>
    <xf numFmtId="3" fontId="5" fillId="4" borderId="9" xfId="0" applyNumberFormat="1" applyFont="1" applyFill="1" applyBorder="1" applyAlignment="1">
      <alignment horizontal="center"/>
    </xf>
    <xf numFmtId="164" fontId="5" fillId="4" borderId="10" xfId="1" applyNumberFormat="1"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166" fontId="1" fillId="4" borderId="10" xfId="0" applyNumberFormat="1" applyFont="1" applyFill="1" applyBorder="1" applyAlignment="1">
      <alignment horizontal="center"/>
    </xf>
    <xf numFmtId="164" fontId="1" fillId="4" borderId="10" xfId="0" applyNumberFormat="1" applyFont="1" applyFill="1" applyBorder="1" applyAlignment="1">
      <alignment horizontal="center"/>
    </xf>
    <xf numFmtId="3" fontId="10" fillId="3" borderId="9" xfId="0" applyNumberFormat="1" applyFont="1" applyFill="1" applyBorder="1" applyAlignment="1">
      <alignment horizontal="center"/>
    </xf>
    <xf numFmtId="164" fontId="10" fillId="3" borderId="10" xfId="1" applyNumberFormat="1"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166" fontId="9" fillId="3" borderId="10" xfId="0" applyNumberFormat="1" applyFont="1" applyFill="1" applyBorder="1" applyAlignment="1">
      <alignment horizontal="center"/>
    </xf>
    <xf numFmtId="0" fontId="9" fillId="3" borderId="11" xfId="0" applyFont="1" applyFill="1" applyBorder="1" applyAlignment="1">
      <alignment horizontal="center"/>
    </xf>
    <xf numFmtId="164" fontId="9" fillId="3" borderId="10" xfId="0" applyNumberFormat="1" applyFont="1" applyFill="1" applyBorder="1" applyAlignment="1">
      <alignment horizontal="center"/>
    </xf>
    <xf numFmtId="0" fontId="12" fillId="3" borderId="5" xfId="0" applyFont="1" applyFill="1" applyBorder="1" applyAlignment="1">
      <alignment horizontal="center" vertical="center" wrapText="1"/>
    </xf>
    <xf numFmtId="0" fontId="9" fillId="3" borderId="5" xfId="0" applyFont="1" applyFill="1" applyBorder="1" applyAlignment="1">
      <alignment horizontal="center" wrapText="1"/>
    </xf>
    <xf numFmtId="3" fontId="1" fillId="3" borderId="5" xfId="0" applyNumberFormat="1" applyFont="1" applyFill="1" applyBorder="1" applyAlignment="1">
      <alignment horizontal="center"/>
    </xf>
    <xf numFmtId="3" fontId="9" fillId="3" borderId="5" xfId="0" applyNumberFormat="1" applyFont="1" applyFill="1" applyBorder="1" applyAlignment="1">
      <alignment horizontal="center"/>
    </xf>
    <xf numFmtId="0" fontId="9" fillId="3" borderId="5" xfId="0" applyFont="1" applyFill="1" applyBorder="1" applyAlignment="1">
      <alignment horizontal="center"/>
    </xf>
    <xf numFmtId="165" fontId="9" fillId="3" borderId="5" xfId="0" applyNumberFormat="1" applyFont="1" applyFill="1" applyBorder="1" applyAlignment="1">
      <alignment horizontal="center"/>
    </xf>
    <xf numFmtId="169" fontId="9" fillId="3" borderId="5" xfId="0" applyNumberFormat="1" applyFont="1" applyFill="1" applyBorder="1" applyAlignment="1">
      <alignment horizontal="center"/>
    </xf>
    <xf numFmtId="0" fontId="6" fillId="4" borderId="9" xfId="0" applyFont="1" applyFill="1" applyBorder="1" applyAlignment="1">
      <alignment horizontal="center" vertical="center" wrapText="1"/>
    </xf>
    <xf numFmtId="0" fontId="1" fillId="4" borderId="9" xfId="0" applyFont="1" applyFill="1" applyBorder="1" applyAlignment="1">
      <alignment horizontal="center" wrapText="1"/>
    </xf>
    <xf numFmtId="165" fontId="1" fillId="4" borderId="9" xfId="0" applyNumberFormat="1" applyFont="1" applyFill="1" applyBorder="1" applyAlignment="1">
      <alignment horizontal="center"/>
    </xf>
    <xf numFmtId="169" fontId="1" fillId="4" borderId="9" xfId="0" applyNumberFormat="1" applyFont="1" applyFill="1" applyBorder="1" applyAlignment="1">
      <alignment horizontal="center"/>
    </xf>
    <xf numFmtId="3" fontId="5" fillId="4" borderId="10" xfId="0" applyNumberFormat="1" applyFont="1" applyFill="1" applyBorder="1" applyAlignment="1">
      <alignment horizontal="center" vertical="top" wrapText="1"/>
    </xf>
    <xf numFmtId="165" fontId="1" fillId="4" borderId="10" xfId="0" applyNumberFormat="1" applyFont="1" applyFill="1" applyBorder="1" applyAlignment="1">
      <alignment horizontal="center"/>
    </xf>
    <xf numFmtId="168" fontId="1" fillId="4" borderId="10" xfId="0" applyNumberFormat="1" applyFont="1" applyFill="1" applyBorder="1" applyAlignment="1">
      <alignment horizontal="center"/>
    </xf>
    <xf numFmtId="164" fontId="9" fillId="3" borderId="9" xfId="1" applyNumberFormat="1" applyFont="1" applyFill="1" applyBorder="1" applyAlignment="1">
      <alignment horizontal="center"/>
    </xf>
    <xf numFmtId="3" fontId="10" fillId="3" borderId="9" xfId="0" applyNumberFormat="1" applyFont="1" applyFill="1" applyBorder="1" applyAlignment="1">
      <alignment horizontal="center" vertical="top" wrapText="1"/>
    </xf>
    <xf numFmtId="165" fontId="9" fillId="3" borderId="9" xfId="0" applyNumberFormat="1" applyFont="1" applyFill="1" applyBorder="1" applyAlignment="1">
      <alignment horizontal="center"/>
    </xf>
    <xf numFmtId="165" fontId="9" fillId="3" borderId="10" xfId="0" applyNumberFormat="1" applyFont="1" applyFill="1" applyBorder="1" applyAlignment="1">
      <alignment horizontal="center"/>
    </xf>
    <xf numFmtId="0" fontId="5" fillId="4" borderId="0" xfId="0" applyFont="1" applyFill="1" applyBorder="1" applyAlignment="1">
      <alignment horizontal="center" vertical="center" wrapText="1"/>
    </xf>
    <xf numFmtId="0" fontId="1" fillId="4" borderId="10" xfId="0" applyFont="1" applyFill="1" applyBorder="1" applyAlignment="1">
      <alignment horizontal="center" wrapText="1"/>
    </xf>
    <xf numFmtId="165" fontId="1" fillId="4" borderId="10" xfId="0" applyNumberFormat="1" applyFont="1" applyFill="1" applyBorder="1" applyAlignment="1">
      <alignment horizontal="center" wrapText="1"/>
    </xf>
    <xf numFmtId="164" fontId="1" fillId="4" borderId="10" xfId="1" quotePrefix="1" applyNumberFormat="1" applyFont="1" applyFill="1" applyBorder="1" applyAlignment="1">
      <alignment horizontal="center"/>
    </xf>
    <xf numFmtId="0" fontId="10" fillId="3" borderId="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xf numFmtId="165" fontId="10" fillId="3" borderId="9" xfId="0" applyNumberFormat="1" applyFont="1" applyFill="1" applyBorder="1" applyAlignment="1">
      <alignment horizontal="center" wrapText="1"/>
    </xf>
    <xf numFmtId="165" fontId="5" fillId="3" borderId="10" xfId="0" applyNumberFormat="1" applyFont="1" applyFill="1" applyBorder="1" applyAlignment="1">
      <alignment horizontal="center" wrapText="1"/>
    </xf>
    <xf numFmtId="164" fontId="5" fillId="3" borderId="11" xfId="1" applyNumberFormat="1" applyFont="1" applyFill="1" applyBorder="1" applyAlignment="1">
      <alignment horizontal="center"/>
    </xf>
    <xf numFmtId="165" fontId="5" fillId="3" borderId="9" xfId="0" applyNumberFormat="1" applyFont="1" applyFill="1" applyBorder="1" applyAlignment="1">
      <alignment horizontal="center" wrapText="1"/>
    </xf>
    <xf numFmtId="164" fontId="10" fillId="3" borderId="11" xfId="1" quotePrefix="1" applyNumberFormat="1" applyFont="1" applyFill="1" applyBorder="1" applyAlignment="1">
      <alignment horizontal="center"/>
    </xf>
    <xf numFmtId="0" fontId="1" fillId="0" borderId="0" xfId="0" applyFont="1" applyBorder="1" applyAlignment="1">
      <alignment wrapText="1"/>
    </xf>
    <xf numFmtId="0" fontId="15" fillId="0" borderId="0" xfId="0" applyFont="1" applyAlignment="1">
      <alignment horizontal="left" wrapText="1"/>
    </xf>
    <xf numFmtId="0" fontId="15" fillId="0" borderId="0" xfId="0" applyFont="1" applyAlignment="1">
      <alignment horizontal="left" vertical="center" wrapText="1"/>
    </xf>
    <xf numFmtId="0" fontId="5" fillId="0" borderId="0" xfId="0" applyFont="1" applyAlignment="1">
      <alignment horizontal="center"/>
    </xf>
    <xf numFmtId="0" fontId="6" fillId="4" borderId="8" xfId="0" applyFont="1" applyFill="1" applyBorder="1" applyAlignment="1">
      <alignment horizontal="center" vertical="center"/>
    </xf>
    <xf numFmtId="0" fontId="11" fillId="4" borderId="8" xfId="0" applyFont="1" applyFill="1" applyBorder="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6" fillId="3" borderId="8" xfId="0" applyFont="1" applyFill="1" applyBorder="1" applyAlignment="1">
      <alignment horizontal="center" vertical="center"/>
    </xf>
    <xf numFmtId="0" fontId="11" fillId="3"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6" fillId="2" borderId="5" xfId="0" applyFont="1" applyFill="1" applyBorder="1" applyAlignment="1">
      <alignment horizontal="center" vertical="center"/>
    </xf>
    <xf numFmtId="0" fontId="5" fillId="0" borderId="0" xfId="0" applyFont="1" applyBorder="1" applyAlignment="1">
      <alignment horizontal="left" vertical="top" wrapText="1"/>
    </xf>
    <xf numFmtId="0" fontId="12" fillId="3"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8" fillId="0" borderId="0" xfId="0" applyFont="1" applyAlignment="1">
      <alignment horizontal="left" vertical="top" wrapText="1"/>
    </xf>
    <xf numFmtId="0" fontId="2" fillId="0" borderId="0" xfId="0" applyFont="1" applyAlignment="1">
      <alignment horizontal="left" wrapText="1"/>
    </xf>
    <xf numFmtId="0" fontId="6" fillId="4" borderId="11" xfId="0" applyFont="1" applyFill="1" applyBorder="1" applyAlignment="1">
      <alignment horizontal="center" vertical="center" wrapText="1"/>
    </xf>
    <xf numFmtId="0" fontId="12" fillId="3" borderId="9" xfId="0" applyFont="1" applyFill="1" applyBorder="1" applyAlignment="1">
      <alignment horizontal="center" vertical="center" wrapText="1"/>
    </xf>
  </cellXfs>
  <cellStyles count="4">
    <cellStyle name="Currency" xfId="3" builtinId="4"/>
    <cellStyle name="Currency 2" xfId="2" xr:uid="{45B8258E-9C69-495E-9BAF-8B4625DA1D5D}"/>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74FE-0B9B-4018-8206-4315C5F02405}">
  <dimension ref="A1:Q10"/>
  <sheetViews>
    <sheetView tabSelected="1" workbookViewId="0">
      <pane xSplit="2" ySplit="3" topLeftCell="C4" activePane="bottomRight" state="frozen"/>
      <selection pane="topRight" activeCell="C1" sqref="C1"/>
      <selection pane="bottomLeft" activeCell="A4" sqref="A4"/>
      <selection pane="bottomRight" activeCell="D9" sqref="D9"/>
    </sheetView>
  </sheetViews>
  <sheetFormatPr defaultColWidth="8.7109375" defaultRowHeight="12.75" x14ac:dyDescent="0.2"/>
  <cols>
    <col min="1" max="1" width="9.42578125" style="6" customWidth="1"/>
    <col min="2" max="2" width="39.28515625" style="1" customWidth="1"/>
    <col min="3" max="15" width="15.5703125" style="11" customWidth="1"/>
    <col min="16" max="16" width="15.5703125" style="72" customWidth="1"/>
    <col min="17" max="17" width="15.5703125" style="1" customWidth="1"/>
    <col min="18" max="16384" width="8.7109375" style="80"/>
  </cols>
  <sheetData>
    <row r="1" spans="1:17" x14ac:dyDescent="0.2">
      <c r="A1" s="71" t="s">
        <v>153</v>
      </c>
    </row>
    <row r="2" spans="1:17" x14ac:dyDescent="0.2">
      <c r="A2" s="4" t="s">
        <v>133</v>
      </c>
      <c r="C2" s="73"/>
      <c r="D2" s="73"/>
      <c r="E2" s="73"/>
      <c r="F2" s="73"/>
      <c r="G2" s="73"/>
      <c r="H2" s="73"/>
      <c r="I2" s="73"/>
      <c r="J2" s="73"/>
      <c r="K2" s="73"/>
      <c r="L2" s="73"/>
      <c r="M2" s="73"/>
      <c r="N2" s="73"/>
      <c r="O2" s="73"/>
      <c r="P2" s="74"/>
    </row>
    <row r="3" spans="1:17" ht="65.099999999999994" customHeight="1" x14ac:dyDescent="0.2">
      <c r="A3" s="71" t="s">
        <v>150</v>
      </c>
      <c r="B3" s="4" t="s">
        <v>130</v>
      </c>
      <c r="C3" s="75" t="s">
        <v>129</v>
      </c>
      <c r="D3" s="75" t="s">
        <v>128</v>
      </c>
      <c r="E3" s="75" t="s">
        <v>151</v>
      </c>
      <c r="F3" s="29" t="s">
        <v>142</v>
      </c>
      <c r="G3" s="29" t="s">
        <v>143</v>
      </c>
      <c r="H3" s="29" t="s">
        <v>144</v>
      </c>
      <c r="I3" s="29" t="s">
        <v>159</v>
      </c>
      <c r="J3" s="29" t="s">
        <v>160</v>
      </c>
      <c r="K3" s="29" t="s">
        <v>154</v>
      </c>
      <c r="L3" s="30" t="s">
        <v>145</v>
      </c>
      <c r="M3" s="29" t="s">
        <v>146</v>
      </c>
      <c r="N3" s="29" t="s">
        <v>147</v>
      </c>
      <c r="O3" s="29" t="s">
        <v>148</v>
      </c>
      <c r="P3" s="76" t="s">
        <v>141</v>
      </c>
      <c r="Q3" s="29" t="s">
        <v>149</v>
      </c>
    </row>
    <row r="4" spans="1:17" ht="14.45" customHeight="1" x14ac:dyDescent="0.2">
      <c r="A4" s="81">
        <v>1</v>
      </c>
      <c r="B4" s="82" t="s">
        <v>131</v>
      </c>
      <c r="C4" s="83">
        <f>'1. SPM Summary'!D10</f>
        <v>0.13059267438337677</v>
      </c>
      <c r="D4" s="84">
        <f>'1. SPM Summary'!F10</f>
        <v>0.1303653293873453</v>
      </c>
      <c r="E4" s="84">
        <f>'1. SPM Summary'!I10</f>
        <v>-1.7408709723186475E-3</v>
      </c>
      <c r="F4" s="84">
        <f>'1. SPM Summary'!I11</f>
        <v>-1.087307497149884E-3</v>
      </c>
      <c r="G4" s="84">
        <f>'3. Individuals Race'!I54</f>
        <v>-5.5520352433549352E-4</v>
      </c>
      <c r="H4" s="84">
        <f>'3. Individuals Race'!I44</f>
        <v>-4.8121970687241521E-3</v>
      </c>
      <c r="I4" s="84">
        <f>'3. Individuals Race'!I49</f>
        <v>-7.353057866978951E-4</v>
      </c>
      <c r="J4" s="84">
        <f>'3. Individuals Race'!I39</f>
        <v>-5.2887537993921534E-3</v>
      </c>
      <c r="K4" s="85">
        <f>'5. Household Resources'!B15</f>
        <v>134.417</v>
      </c>
      <c r="L4" s="86">
        <f>'5. Household Resources'!B20</f>
        <v>122.65784833763587</v>
      </c>
      <c r="M4" s="84">
        <f>'1. SPM Summary'!I21</f>
        <v>-3.2478433360969756E-3</v>
      </c>
      <c r="N4" s="84">
        <f>'1. SPM Summary'!I22</f>
        <v>-5.3896775957352179E-3</v>
      </c>
      <c r="O4" s="87">
        <f>'7. Program Summary'!B14</f>
        <v>4158.164992</v>
      </c>
      <c r="P4" s="88">
        <f>'8. Costs'!D9</f>
        <v>97.399135999999999</v>
      </c>
      <c r="Q4" s="89">
        <f>P4/(E4*100)</f>
        <v>-559.48509423576138</v>
      </c>
    </row>
    <row r="5" spans="1:17" ht="14.45" customHeight="1" x14ac:dyDescent="0.2">
      <c r="A5" s="90">
        <v>2</v>
      </c>
      <c r="B5" s="91" t="s">
        <v>132</v>
      </c>
      <c r="C5" s="92">
        <f>'1. SPM Summary'!D10</f>
        <v>0.13059267438337677</v>
      </c>
      <c r="D5" s="93">
        <f>'1. SPM Summary'!K10</f>
        <v>0.13024865232991062</v>
      </c>
      <c r="E5" s="93">
        <f>'1. SPM Summary'!N10</f>
        <v>-2.6343135638390112E-3</v>
      </c>
      <c r="F5" s="93">
        <f>'1. SPM Summary'!N11</f>
        <v>-1.4365638447194266E-3</v>
      </c>
      <c r="G5" s="93">
        <f>'3. Individuals Race'!N54</f>
        <v>-1.472496303672187E-3</v>
      </c>
      <c r="H5" s="93">
        <f>'3. Individuals Race'!N44</f>
        <v>-4.8121970687241521E-3</v>
      </c>
      <c r="I5" s="93">
        <f>'3. Individuals Race'!N49</f>
        <v>-7.353057866978951E-4</v>
      </c>
      <c r="J5" s="93">
        <f>'3. Individuals Race'!N39</f>
        <v>-5.2887537993921534E-3</v>
      </c>
      <c r="K5" s="94">
        <f>'5. Household Resources'!C15</f>
        <v>134.892</v>
      </c>
      <c r="L5" s="95">
        <f>'5. Household Resources'!C21</f>
        <v>232.0004501294122</v>
      </c>
      <c r="M5" s="93">
        <f>'1. SPM Summary'!N21</f>
        <v>-5.3239963547412218E-3</v>
      </c>
      <c r="N5" s="93">
        <f>'1. SPM Summary'!N22</f>
        <v>-1.0740299556718656E-2</v>
      </c>
      <c r="O5" s="96">
        <f>'7. Program Summary'!B14</f>
        <v>4158.164992</v>
      </c>
      <c r="P5" s="97">
        <f>'8. Costs'!G9</f>
        <v>194.90788799999791</v>
      </c>
      <c r="Q5" s="98">
        <f>P5/(E5*100)</f>
        <v>-739.88112377919322</v>
      </c>
    </row>
    <row r="6" spans="1:17" x14ac:dyDescent="0.2">
      <c r="A6" s="77"/>
      <c r="B6" s="69" t="s">
        <v>127</v>
      </c>
      <c r="C6" s="78"/>
      <c r="D6" s="13"/>
      <c r="E6" s="13"/>
      <c r="F6" s="13"/>
      <c r="G6" s="13"/>
      <c r="H6" s="13"/>
      <c r="I6" s="13"/>
      <c r="J6" s="13"/>
      <c r="K6" s="13"/>
      <c r="L6" s="13"/>
      <c r="M6" s="13"/>
      <c r="N6" s="13"/>
      <c r="O6" s="13"/>
      <c r="P6" s="79"/>
    </row>
    <row r="7" spans="1:17" ht="36.950000000000003" customHeight="1" x14ac:dyDescent="0.2">
      <c r="A7" s="182"/>
      <c r="B7" s="183" t="s">
        <v>158</v>
      </c>
      <c r="C7" s="183"/>
      <c r="D7" s="183"/>
      <c r="E7" s="183"/>
      <c r="F7" s="183"/>
      <c r="G7" s="13"/>
      <c r="H7" s="13"/>
      <c r="I7" s="13"/>
      <c r="J7" s="13"/>
      <c r="K7" s="13"/>
      <c r="L7" s="13"/>
      <c r="M7" s="13"/>
      <c r="N7" s="13"/>
      <c r="O7" s="13"/>
      <c r="P7" s="79"/>
    </row>
    <row r="8" spans="1:17" ht="41.45" customHeight="1" x14ac:dyDescent="0.2">
      <c r="B8" s="184" t="s">
        <v>125</v>
      </c>
      <c r="C8" s="184"/>
      <c r="D8" s="99"/>
    </row>
    <row r="9" spans="1:17" ht="23.45" customHeight="1" x14ac:dyDescent="0.2">
      <c r="B9" s="70" t="s">
        <v>126</v>
      </c>
      <c r="D9" s="99"/>
    </row>
    <row r="10" spans="1:17" x14ac:dyDescent="0.2">
      <c r="B10" s="80"/>
    </row>
  </sheetData>
  <mergeCells count="2">
    <mergeCell ref="B7:F7"/>
    <mergeCell ref="B8:C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P28"/>
  <sheetViews>
    <sheetView zoomScaleNormal="100" workbookViewId="0">
      <selection activeCell="J6" sqref="J6:N6"/>
    </sheetView>
  </sheetViews>
  <sheetFormatPr defaultColWidth="9.140625" defaultRowHeight="12.75" x14ac:dyDescent="0.2"/>
  <cols>
    <col min="1" max="1" width="41.28515625" style="1" customWidth="1"/>
    <col min="2" max="9" width="15.5703125" style="10" customWidth="1"/>
    <col min="10" max="14" width="15.5703125" style="1" customWidth="1"/>
    <col min="15" max="16384" width="9.140625" style="1"/>
  </cols>
  <sheetData>
    <row r="1" spans="1:16" s="18" customFormat="1" x14ac:dyDescent="0.2">
      <c r="A1" s="16" t="s">
        <v>71</v>
      </c>
      <c r="B1" s="17"/>
      <c r="C1" s="14"/>
      <c r="D1" s="14"/>
      <c r="E1" s="14"/>
      <c r="F1" s="14"/>
      <c r="G1" s="14"/>
      <c r="H1" s="14"/>
      <c r="I1" s="14"/>
    </row>
    <row r="2" spans="1:16" s="18" customFormat="1" x14ac:dyDescent="0.2">
      <c r="A2" s="4" t="s">
        <v>134</v>
      </c>
      <c r="B2" s="17"/>
      <c r="C2" s="14"/>
      <c r="D2" s="14"/>
      <c r="E2" s="14"/>
      <c r="F2" s="14"/>
      <c r="G2" s="14"/>
      <c r="H2" s="14"/>
      <c r="I2" s="14"/>
    </row>
    <row r="3" spans="1:16" s="18" customFormat="1" x14ac:dyDescent="0.2">
      <c r="A3" s="21" t="s">
        <v>125</v>
      </c>
      <c r="B3" s="17"/>
      <c r="C3" s="14"/>
      <c r="D3" s="14"/>
      <c r="E3" s="14"/>
      <c r="F3" s="14"/>
      <c r="G3" s="14"/>
      <c r="H3" s="14"/>
      <c r="I3" s="14"/>
    </row>
    <row r="4" spans="1:16" s="18" customFormat="1" x14ac:dyDescent="0.2">
      <c r="A4" s="20" t="s">
        <v>126</v>
      </c>
      <c r="B4" s="17"/>
      <c r="C4" s="14"/>
      <c r="D4" s="14"/>
      <c r="E4" s="14"/>
      <c r="F4" s="14"/>
      <c r="G4" s="14"/>
      <c r="H4" s="14"/>
      <c r="I4" s="14"/>
    </row>
    <row r="5" spans="1:16" s="18" customFormat="1" x14ac:dyDescent="0.2">
      <c r="A5" s="18" t="s">
        <v>104</v>
      </c>
      <c r="B5" s="14"/>
      <c r="C5" s="14"/>
      <c r="D5" s="14"/>
      <c r="E5" s="185"/>
      <c r="F5" s="185"/>
      <c r="G5" s="185"/>
      <c r="H5" s="14"/>
      <c r="I5" s="14"/>
    </row>
    <row r="6" spans="1:16" s="18" customFormat="1" ht="15" customHeight="1" x14ac:dyDescent="0.2">
      <c r="A6" s="45"/>
      <c r="B6" s="192" t="s">
        <v>152</v>
      </c>
      <c r="C6" s="193"/>
      <c r="D6" s="193"/>
      <c r="E6" s="186" t="s">
        <v>155</v>
      </c>
      <c r="F6" s="187"/>
      <c r="G6" s="187"/>
      <c r="H6" s="187"/>
      <c r="I6" s="187"/>
      <c r="J6" s="190" t="s">
        <v>156</v>
      </c>
      <c r="K6" s="191"/>
      <c r="L6" s="191"/>
      <c r="M6" s="191"/>
      <c r="N6" s="191"/>
      <c r="O6" s="25"/>
    </row>
    <row r="7" spans="1:16" s="18" customFormat="1" ht="57" customHeight="1" x14ac:dyDescent="0.2">
      <c r="A7" s="26"/>
      <c r="B7" s="40" t="s">
        <v>65</v>
      </c>
      <c r="C7" s="31" t="s">
        <v>64</v>
      </c>
      <c r="D7" s="39" t="s">
        <v>68</v>
      </c>
      <c r="E7" s="100" t="s">
        <v>63</v>
      </c>
      <c r="F7" s="100" t="s">
        <v>69</v>
      </c>
      <c r="G7" s="100" t="s">
        <v>66</v>
      </c>
      <c r="H7" s="100" t="s">
        <v>67</v>
      </c>
      <c r="I7" s="100" t="s">
        <v>70</v>
      </c>
      <c r="J7" s="108" t="s">
        <v>63</v>
      </c>
      <c r="K7" s="109" t="s">
        <v>69</v>
      </c>
      <c r="L7" s="109" t="s">
        <v>66</v>
      </c>
      <c r="M7" s="109" t="s">
        <v>67</v>
      </c>
      <c r="N7" s="110" t="s">
        <v>70</v>
      </c>
      <c r="O7" s="22"/>
      <c r="P7" s="22"/>
    </row>
    <row r="8" spans="1:16" ht="14.45" customHeight="1" x14ac:dyDescent="0.2">
      <c r="A8" s="1" t="s">
        <v>58</v>
      </c>
      <c r="B8" s="32">
        <v>18879.900000000001</v>
      </c>
      <c r="C8" s="36">
        <v>2483.61</v>
      </c>
      <c r="D8" s="33">
        <f>C8/$B8</f>
        <v>0.13154783658811753</v>
      </c>
      <c r="E8" s="101">
        <v>2473.35</v>
      </c>
      <c r="F8" s="102">
        <f>E8/$B8</f>
        <v>0.13100440150636389</v>
      </c>
      <c r="G8" s="103">
        <f>E8-C8</f>
        <v>-10.260000000000218</v>
      </c>
      <c r="H8" s="104">
        <f>ROUND((F8-D8)*100,2)</f>
        <v>-0.05</v>
      </c>
      <c r="I8" s="102">
        <f>(E8-C8)/C8</f>
        <v>-4.1310833826567854E-3</v>
      </c>
      <c r="J8" s="111">
        <v>2464.84</v>
      </c>
      <c r="K8" s="112">
        <v>0.13055365759352539</v>
      </c>
      <c r="L8" s="113">
        <v>-18.769999999999982</v>
      </c>
      <c r="M8" s="114">
        <v>-0.1</v>
      </c>
      <c r="N8" s="115">
        <f>(J8-C8)/C8</f>
        <v>-7.5575472799674593E-3</v>
      </c>
      <c r="O8" s="24"/>
      <c r="P8" s="23"/>
    </row>
    <row r="9" spans="1:16" ht="14.45" customHeight="1" x14ac:dyDescent="0.2">
      <c r="A9" s="7" t="s">
        <v>12</v>
      </c>
      <c r="B9" s="34"/>
      <c r="C9" s="35"/>
      <c r="D9" s="35"/>
      <c r="E9" s="105"/>
      <c r="F9" s="106"/>
      <c r="G9" s="106"/>
      <c r="H9" s="107"/>
      <c r="I9" s="102"/>
      <c r="J9" s="116"/>
      <c r="K9" s="117"/>
      <c r="L9" s="117"/>
      <c r="M9" s="118"/>
      <c r="N9" s="115"/>
      <c r="O9" s="24"/>
    </row>
    <row r="10" spans="1:16" ht="14.45" customHeight="1" x14ac:dyDescent="0.2">
      <c r="A10" s="3" t="s">
        <v>48</v>
      </c>
      <c r="B10" s="32">
        <v>3993.93</v>
      </c>
      <c r="C10" s="36">
        <v>521.57799999999997</v>
      </c>
      <c r="D10" s="33">
        <f t="shared" ref="D10:D13" si="0">C10/$B10</f>
        <v>0.13059267438337677</v>
      </c>
      <c r="E10" s="101">
        <v>520.66999999999996</v>
      </c>
      <c r="F10" s="102">
        <f t="shared" ref="F10:F13" si="1">E10/$B10</f>
        <v>0.1303653293873453</v>
      </c>
      <c r="G10" s="103">
        <f>E10-C10</f>
        <v>-0.90800000000001546</v>
      </c>
      <c r="H10" s="104">
        <f t="shared" ref="H10:H13" si="2">ROUND((F10-D10)*100,2)</f>
        <v>-0.02</v>
      </c>
      <c r="I10" s="102">
        <f t="shared" ref="I10:I13" si="3">(E10-C10)/C10</f>
        <v>-1.7408709723186475E-3</v>
      </c>
      <c r="J10" s="111">
        <v>520.20399999999995</v>
      </c>
      <c r="K10" s="112">
        <v>0.13024865232991062</v>
      </c>
      <c r="L10" s="113">
        <v>-1.3740000000000236</v>
      </c>
      <c r="M10" s="114">
        <v>-0.03</v>
      </c>
      <c r="N10" s="115">
        <f t="shared" ref="N10:N22" si="4">(J10-C10)/C10</f>
        <v>-2.6343135638390112E-3</v>
      </c>
      <c r="O10" s="24"/>
    </row>
    <row r="11" spans="1:16" ht="14.45" customHeight="1" x14ac:dyDescent="0.2">
      <c r="A11" s="8" t="s">
        <v>49</v>
      </c>
      <c r="B11" s="32">
        <v>1108.269</v>
      </c>
      <c r="C11" s="36">
        <v>151.751</v>
      </c>
      <c r="D11" s="33">
        <f t="shared" si="0"/>
        <v>0.13692614338215722</v>
      </c>
      <c r="E11" s="101">
        <v>151.58600000000001</v>
      </c>
      <c r="F11" s="102">
        <f t="shared" si="1"/>
        <v>0.136777262559902</v>
      </c>
      <c r="G11" s="103">
        <f t="shared" ref="G11:G22" si="5">E11-C11</f>
        <v>-0.16499999999999204</v>
      </c>
      <c r="H11" s="104">
        <f t="shared" si="2"/>
        <v>-0.01</v>
      </c>
      <c r="I11" s="102">
        <f t="shared" si="3"/>
        <v>-1.087307497149884E-3</v>
      </c>
      <c r="J11" s="111">
        <v>151.53299999999999</v>
      </c>
      <c r="K11" s="112">
        <v>0.13672944023517755</v>
      </c>
      <c r="L11" s="113">
        <v>-0.21800000000001774</v>
      </c>
      <c r="M11" s="114">
        <v>-0.02</v>
      </c>
      <c r="N11" s="115">
        <f t="shared" si="4"/>
        <v>-1.4365638447194266E-3</v>
      </c>
      <c r="O11" s="24"/>
    </row>
    <row r="12" spans="1:16" ht="14.45" customHeight="1" x14ac:dyDescent="0.2">
      <c r="A12" s="8" t="s">
        <v>50</v>
      </c>
      <c r="B12" s="32">
        <v>2885.67</v>
      </c>
      <c r="C12" s="36">
        <v>369.827</v>
      </c>
      <c r="D12" s="33">
        <f t="shared" si="0"/>
        <v>0.12815983809652523</v>
      </c>
      <c r="E12" s="101">
        <v>369.084</v>
      </c>
      <c r="F12" s="102">
        <f t="shared" si="1"/>
        <v>0.12790235889758703</v>
      </c>
      <c r="G12" s="103">
        <f t="shared" si="5"/>
        <v>-0.742999999999995</v>
      </c>
      <c r="H12" s="104">
        <f t="shared" si="2"/>
        <v>-0.03</v>
      </c>
      <c r="I12" s="102">
        <f t="shared" si="3"/>
        <v>-2.0090474735484296E-3</v>
      </c>
      <c r="J12" s="111">
        <v>368.67099999999999</v>
      </c>
      <c r="K12" s="112">
        <v>0.12775923788929433</v>
      </c>
      <c r="L12" s="113">
        <v>-1.1560000000000059</v>
      </c>
      <c r="M12" s="114">
        <v>-0.04</v>
      </c>
      <c r="N12" s="115">
        <f t="shared" si="4"/>
        <v>-3.1257858404064765E-3</v>
      </c>
      <c r="O12" s="24"/>
    </row>
    <row r="13" spans="1:16" ht="14.45" customHeight="1" x14ac:dyDescent="0.2">
      <c r="A13" s="3" t="s">
        <v>51</v>
      </c>
      <c r="B13" s="32">
        <v>14885.93</v>
      </c>
      <c r="C13" s="36">
        <v>1962.029</v>
      </c>
      <c r="D13" s="33">
        <f t="shared" si="0"/>
        <v>0.13180426080197877</v>
      </c>
      <c r="E13" s="101">
        <v>1952.6790000000001</v>
      </c>
      <c r="F13" s="102">
        <f t="shared" si="1"/>
        <v>0.13117615090222781</v>
      </c>
      <c r="G13" s="103">
        <f t="shared" si="5"/>
        <v>-9.3499999999999091</v>
      </c>
      <c r="H13" s="104">
        <f t="shared" si="2"/>
        <v>-0.06</v>
      </c>
      <c r="I13" s="102">
        <f t="shared" si="3"/>
        <v>-4.7654749241728377E-3</v>
      </c>
      <c r="J13" s="111">
        <v>1944.6379999999999</v>
      </c>
      <c r="K13" s="112">
        <v>0.13063597638844196</v>
      </c>
      <c r="L13" s="113">
        <v>-17.391000000000076</v>
      </c>
      <c r="M13" s="114">
        <v>-0.12</v>
      </c>
      <c r="N13" s="115">
        <f t="shared" si="4"/>
        <v>-8.8637833589616036E-3</v>
      </c>
      <c r="O13" s="24"/>
    </row>
    <row r="14" spans="1:16" ht="14.45" customHeight="1" x14ac:dyDescent="0.2">
      <c r="A14" s="7" t="s">
        <v>52</v>
      </c>
      <c r="B14" s="34"/>
      <c r="C14" s="35"/>
      <c r="D14" s="35"/>
      <c r="E14" s="105"/>
      <c r="F14" s="102"/>
      <c r="G14" s="106"/>
      <c r="H14" s="107"/>
      <c r="I14" s="102"/>
      <c r="J14" s="116"/>
      <c r="K14" s="112"/>
      <c r="L14" s="117"/>
      <c r="M14" s="118"/>
      <c r="N14" s="115"/>
      <c r="O14" s="24"/>
    </row>
    <row r="15" spans="1:16" ht="14.45" customHeight="1" x14ac:dyDescent="0.2">
      <c r="A15" s="3" t="s">
        <v>16</v>
      </c>
      <c r="B15" s="32">
        <v>1627.8</v>
      </c>
      <c r="C15" s="36">
        <v>328.16</v>
      </c>
      <c r="D15" s="33">
        <f t="shared" ref="D15:D19" si="6">C15/$B15</f>
        <v>0.20159724781914243</v>
      </c>
      <c r="E15" s="101">
        <v>326.88900000000001</v>
      </c>
      <c r="F15" s="102">
        <f t="shared" ref="F15:F19" si="7">E15/$B15</f>
        <v>0.20081643936601548</v>
      </c>
      <c r="G15" s="103">
        <f t="shared" si="5"/>
        <v>-1.271000000000015</v>
      </c>
      <c r="H15" s="104">
        <f t="shared" ref="H15:H19" si="8">ROUND((F15-D15)*100,2)</f>
        <v>-0.08</v>
      </c>
      <c r="I15" s="102">
        <f t="shared" ref="I15:I19" si="9">(E15-C15)/C15</f>
        <v>-3.8731106777182317E-3</v>
      </c>
      <c r="J15" s="111">
        <v>326.57400000000001</v>
      </c>
      <c r="K15" s="112">
        <v>0.20062292664946554</v>
      </c>
      <c r="L15" s="113">
        <v>-1.5860000000000127</v>
      </c>
      <c r="M15" s="114">
        <v>-0.1</v>
      </c>
      <c r="N15" s="115">
        <f t="shared" si="4"/>
        <v>-4.8330082886397265E-3</v>
      </c>
      <c r="O15" s="24"/>
    </row>
    <row r="16" spans="1:16" ht="14.45" customHeight="1" x14ac:dyDescent="0.2">
      <c r="A16" s="3" t="s">
        <v>15</v>
      </c>
      <c r="B16" s="32">
        <v>2625.71</v>
      </c>
      <c r="C16" s="36">
        <v>437.81700000000001</v>
      </c>
      <c r="D16" s="33">
        <f t="shared" si="6"/>
        <v>0.16674232874155942</v>
      </c>
      <c r="E16" s="101">
        <v>435.75700000000001</v>
      </c>
      <c r="F16" s="102">
        <f t="shared" si="7"/>
        <v>0.16595777903881237</v>
      </c>
      <c r="G16" s="103">
        <f t="shared" si="5"/>
        <v>-2.0600000000000023</v>
      </c>
      <c r="H16" s="104">
        <f t="shared" si="8"/>
        <v>-0.08</v>
      </c>
      <c r="I16" s="102">
        <f t="shared" si="9"/>
        <v>-4.7051622024727275E-3</v>
      </c>
      <c r="J16" s="111">
        <v>433.86099999999999</v>
      </c>
      <c r="K16" s="112">
        <v>0.16523568863278884</v>
      </c>
      <c r="L16" s="113">
        <v>-3.9560000000000173</v>
      </c>
      <c r="M16" s="114">
        <v>-0.15</v>
      </c>
      <c r="N16" s="115">
        <f>(J16-C16)/C16</f>
        <v>-9.0357386762049373E-3</v>
      </c>
      <c r="O16" s="24"/>
    </row>
    <row r="17" spans="1:15" ht="14.45" customHeight="1" x14ac:dyDescent="0.2">
      <c r="A17" s="3" t="s">
        <v>17</v>
      </c>
      <c r="B17" s="32">
        <v>3645.79</v>
      </c>
      <c r="C17" s="36">
        <v>694.21</v>
      </c>
      <c r="D17" s="33">
        <f t="shared" si="6"/>
        <v>0.19041414892245578</v>
      </c>
      <c r="E17" s="101">
        <v>692.09900000000005</v>
      </c>
      <c r="F17" s="102">
        <f t="shared" si="7"/>
        <v>0.1898351248974845</v>
      </c>
      <c r="G17" s="103">
        <f t="shared" si="5"/>
        <v>-2.11099999999999</v>
      </c>
      <c r="H17" s="104">
        <f t="shared" si="8"/>
        <v>-0.06</v>
      </c>
      <c r="I17" s="102">
        <f t="shared" si="9"/>
        <v>-3.0408665965629849E-3</v>
      </c>
      <c r="J17" s="111">
        <v>691.024</v>
      </c>
      <c r="K17" s="112">
        <v>0.18954026424999795</v>
      </c>
      <c r="L17" s="113">
        <v>-3.1860000000000355</v>
      </c>
      <c r="M17" s="114">
        <v>-0.09</v>
      </c>
      <c r="N17" s="115">
        <f t="shared" si="4"/>
        <v>-4.5893893778540147E-3</v>
      </c>
      <c r="O17" s="24"/>
    </row>
    <row r="18" spans="1:15" ht="14.45" customHeight="1" x14ac:dyDescent="0.2">
      <c r="A18" s="3" t="s">
        <v>18</v>
      </c>
      <c r="B18" s="32">
        <v>10430.799999999999</v>
      </c>
      <c r="C18" s="36">
        <v>931.37599999999998</v>
      </c>
      <c r="D18" s="33">
        <f t="shared" si="6"/>
        <v>8.9290946044406946E-2</v>
      </c>
      <c r="E18" s="101">
        <v>926.99</v>
      </c>
      <c r="F18" s="102">
        <f t="shared" si="7"/>
        <v>8.8870460559113407E-2</v>
      </c>
      <c r="G18" s="103">
        <f t="shared" si="5"/>
        <v>-4.3859999999999673</v>
      </c>
      <c r="H18" s="104">
        <f t="shared" si="8"/>
        <v>-0.04</v>
      </c>
      <c r="I18" s="102">
        <f t="shared" si="9"/>
        <v>-4.7091614986857801E-3</v>
      </c>
      <c r="J18" s="111">
        <v>922.529</v>
      </c>
      <c r="K18" s="112">
        <v>8.8442784829543278E-2</v>
      </c>
      <c r="L18" s="113">
        <v>-8.84699999999998</v>
      </c>
      <c r="M18" s="114">
        <v>-0.08</v>
      </c>
      <c r="N18" s="115">
        <f t="shared" si="4"/>
        <v>-9.4988490147909985E-3</v>
      </c>
      <c r="O18" s="24"/>
    </row>
    <row r="19" spans="1:15" ht="14.45" customHeight="1" x14ac:dyDescent="0.2">
      <c r="A19" s="3" t="s">
        <v>53</v>
      </c>
      <c r="B19" s="32">
        <v>549.71500000000003</v>
      </c>
      <c r="C19" s="36">
        <v>92.043999999999997</v>
      </c>
      <c r="D19" s="33">
        <f t="shared" si="6"/>
        <v>0.16743949137280226</v>
      </c>
      <c r="E19" s="101">
        <v>91.614000000000004</v>
      </c>
      <c r="F19" s="102">
        <f t="shared" si="7"/>
        <v>0.16665726785698043</v>
      </c>
      <c r="G19" s="103">
        <f t="shared" si="5"/>
        <v>-0.42999999999999261</v>
      </c>
      <c r="H19" s="104">
        <f t="shared" si="8"/>
        <v>-0.08</v>
      </c>
      <c r="I19" s="102">
        <f t="shared" si="9"/>
        <v>-4.671678762330979E-3</v>
      </c>
      <c r="J19" s="111">
        <v>90.853999999999999</v>
      </c>
      <c r="K19" s="112">
        <v>0.16527473327087672</v>
      </c>
      <c r="L19" s="113">
        <v>-1.1899999999999977</v>
      </c>
      <c r="M19" s="114">
        <v>-0.22</v>
      </c>
      <c r="N19" s="115">
        <f t="shared" si="4"/>
        <v>-1.2928599365520814E-2</v>
      </c>
      <c r="O19" s="24"/>
    </row>
    <row r="20" spans="1:15" ht="14.45" customHeight="1" x14ac:dyDescent="0.2">
      <c r="A20" s="7" t="s">
        <v>20</v>
      </c>
      <c r="B20" s="34"/>
      <c r="C20" s="35"/>
      <c r="D20" s="35"/>
      <c r="E20" s="105"/>
      <c r="F20" s="102"/>
      <c r="G20" s="106"/>
      <c r="H20" s="107"/>
      <c r="I20" s="102"/>
      <c r="J20" s="116"/>
      <c r="K20" s="112"/>
      <c r="L20" s="117"/>
      <c r="M20" s="118"/>
      <c r="N20" s="115"/>
      <c r="O20" s="24"/>
    </row>
    <row r="21" spans="1:15" ht="14.45" customHeight="1" x14ac:dyDescent="0.2">
      <c r="A21" s="3" t="s">
        <v>22</v>
      </c>
      <c r="B21" s="32">
        <v>8135.46</v>
      </c>
      <c r="C21" s="36">
        <v>1459.43</v>
      </c>
      <c r="D21" s="33">
        <f t="shared" ref="D21:D22" si="10">C21/$B21</f>
        <v>0.17939120836437031</v>
      </c>
      <c r="E21" s="101">
        <v>1454.69</v>
      </c>
      <c r="F21" s="102">
        <f t="shared" ref="F21:F22" si="11">E21/$B21</f>
        <v>0.17880857382372969</v>
      </c>
      <c r="G21" s="103">
        <f t="shared" si="5"/>
        <v>-4.7400000000000091</v>
      </c>
      <c r="H21" s="104">
        <f t="shared" ref="H21:H22" si="12">ROUND((F21-D21)*100,2)</f>
        <v>-0.06</v>
      </c>
      <c r="I21" s="102">
        <f t="shared" ref="I21:I22" si="13">(E21-C21)/C21</f>
        <v>-3.2478433360969756E-3</v>
      </c>
      <c r="J21" s="111">
        <v>1451.66</v>
      </c>
      <c r="K21" s="112">
        <v>0.17843613022496577</v>
      </c>
      <c r="L21" s="113">
        <v>-7.7699999999999818</v>
      </c>
      <c r="M21" s="114">
        <v>-0.1</v>
      </c>
      <c r="N21" s="115">
        <f t="shared" si="4"/>
        <v>-5.3239963547412218E-3</v>
      </c>
      <c r="O21" s="24"/>
    </row>
    <row r="22" spans="1:15" ht="14.45" customHeight="1" x14ac:dyDescent="0.2">
      <c r="A22" s="46" t="s">
        <v>54</v>
      </c>
      <c r="B22" s="36">
        <v>10744.44</v>
      </c>
      <c r="C22" s="36">
        <v>1024.18</v>
      </c>
      <c r="D22" s="33">
        <f t="shared" si="10"/>
        <v>9.5321859491979105E-2</v>
      </c>
      <c r="E22" s="101">
        <v>1018.66</v>
      </c>
      <c r="F22" s="102">
        <f t="shared" si="11"/>
        <v>9.4808105401491372E-2</v>
      </c>
      <c r="G22" s="103">
        <f t="shared" si="5"/>
        <v>-5.5200000000000955</v>
      </c>
      <c r="H22" s="104">
        <f t="shared" si="12"/>
        <v>-0.05</v>
      </c>
      <c r="I22" s="102">
        <f t="shared" si="13"/>
        <v>-5.3896775957352179E-3</v>
      </c>
      <c r="J22" s="111">
        <v>1013.18</v>
      </c>
      <c r="K22" s="112">
        <v>9.4298074166731805E-2</v>
      </c>
      <c r="L22" s="113">
        <v>-11.000000000000114</v>
      </c>
      <c r="M22" s="114">
        <v>-0.1</v>
      </c>
      <c r="N22" s="115">
        <f t="shared" si="4"/>
        <v>-1.0740299556718656E-2</v>
      </c>
      <c r="O22" s="24"/>
    </row>
    <row r="23" spans="1:15" ht="15" customHeight="1" x14ac:dyDescent="0.2">
      <c r="A23" s="188" t="s">
        <v>78</v>
      </c>
      <c r="B23" s="188"/>
      <c r="C23" s="188"/>
      <c r="D23" s="188"/>
      <c r="E23" s="188"/>
      <c r="F23" s="188"/>
      <c r="G23" s="188"/>
      <c r="H23" s="188"/>
      <c r="I23" s="188"/>
      <c r="J23" s="188"/>
      <c r="K23" s="188"/>
      <c r="L23" s="188"/>
      <c r="M23" s="188"/>
      <c r="N23" s="188"/>
    </row>
    <row r="24" spans="1:15" ht="41.25" customHeight="1" x14ac:dyDescent="0.2">
      <c r="A24" s="189" t="s">
        <v>55</v>
      </c>
      <c r="B24" s="189"/>
      <c r="C24" s="189"/>
      <c r="D24" s="189"/>
      <c r="E24" s="189"/>
      <c r="F24" s="189"/>
      <c r="G24" s="189"/>
      <c r="H24" s="189"/>
      <c r="I24" s="189"/>
    </row>
    <row r="25" spans="1:15" x14ac:dyDescent="0.2">
      <c r="E25" s="12"/>
    </row>
    <row r="26" spans="1:15" x14ac:dyDescent="0.2">
      <c r="B26" s="12"/>
      <c r="C26" s="12"/>
      <c r="E26" s="12"/>
    </row>
    <row r="28" spans="1:15" x14ac:dyDescent="0.2">
      <c r="B28" s="12"/>
    </row>
  </sheetData>
  <mergeCells count="7">
    <mergeCell ref="E5:G5"/>
    <mergeCell ref="E6:I6"/>
    <mergeCell ref="A23:I23"/>
    <mergeCell ref="A24:I24"/>
    <mergeCell ref="J6:N6"/>
    <mergeCell ref="J23:N23"/>
    <mergeCell ref="B6:D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O52"/>
  <sheetViews>
    <sheetView zoomScale="106" zoomScaleNormal="106" workbookViewId="0">
      <pane xSplit="1" ySplit="7" topLeftCell="B8" activePane="bottomRight" state="frozen"/>
      <selection pane="topRight" activeCell="B1" sqref="B1"/>
      <selection pane="bottomLeft" activeCell="A8" sqref="A8"/>
      <selection pane="bottomRight" activeCell="J6" sqref="J6:N6"/>
    </sheetView>
  </sheetViews>
  <sheetFormatPr defaultColWidth="9.140625" defaultRowHeight="12.75" x14ac:dyDescent="0.2"/>
  <cols>
    <col min="1" max="1" width="51.42578125" style="1" customWidth="1"/>
    <col min="2" max="9" width="15.5703125" style="10" customWidth="1"/>
    <col min="10" max="14" width="15.5703125" style="1" customWidth="1"/>
    <col min="15" max="16384" width="9.140625" style="1"/>
  </cols>
  <sheetData>
    <row r="1" spans="1:15" s="18" customFormat="1" x14ac:dyDescent="0.2">
      <c r="A1" s="16" t="s">
        <v>23</v>
      </c>
      <c r="B1" s="17" t="s">
        <v>56</v>
      </c>
      <c r="C1" s="14"/>
      <c r="D1" s="14"/>
      <c r="E1" s="14"/>
      <c r="F1" s="14"/>
      <c r="G1" s="14"/>
      <c r="H1" s="14"/>
      <c r="I1" s="14"/>
    </row>
    <row r="2" spans="1:15" s="18" customFormat="1" x14ac:dyDescent="0.2">
      <c r="A2" s="4" t="s">
        <v>135</v>
      </c>
      <c r="B2" s="17"/>
      <c r="C2" s="14"/>
      <c r="D2" s="14"/>
      <c r="E2" s="14"/>
      <c r="F2" s="14"/>
      <c r="G2" s="14"/>
      <c r="H2" s="14"/>
      <c r="I2" s="14"/>
    </row>
    <row r="3" spans="1:15" s="18" customFormat="1" x14ac:dyDescent="0.2">
      <c r="A3" s="21" t="s">
        <v>125</v>
      </c>
      <c r="B3" s="17"/>
      <c r="C3" s="14"/>
      <c r="D3" s="14"/>
      <c r="E3" s="14"/>
      <c r="F3" s="14"/>
      <c r="G3" s="14"/>
      <c r="H3" s="14"/>
      <c r="I3" s="14"/>
    </row>
    <row r="4" spans="1:15" s="18" customFormat="1" x14ac:dyDescent="0.2">
      <c r="A4" s="20" t="s">
        <v>126</v>
      </c>
      <c r="B4" s="17"/>
      <c r="C4" s="14"/>
      <c r="D4" s="14"/>
      <c r="E4" s="14"/>
      <c r="F4" s="14"/>
      <c r="G4" s="14"/>
      <c r="H4" s="14"/>
      <c r="I4" s="14"/>
    </row>
    <row r="5" spans="1:15" s="18" customFormat="1" x14ac:dyDescent="0.2">
      <c r="A5" s="18" t="s">
        <v>104</v>
      </c>
      <c r="B5" s="14"/>
      <c r="C5" s="14"/>
      <c r="D5" s="14"/>
      <c r="E5" s="185"/>
      <c r="F5" s="185"/>
      <c r="G5" s="185"/>
      <c r="H5" s="14"/>
      <c r="I5" s="14"/>
    </row>
    <row r="6" spans="1:15" s="18" customFormat="1" ht="14.1" customHeight="1" x14ac:dyDescent="0.2">
      <c r="B6" s="202" t="s">
        <v>152</v>
      </c>
      <c r="C6" s="202"/>
      <c r="D6" s="202"/>
      <c r="E6" s="194" t="s">
        <v>155</v>
      </c>
      <c r="F6" s="195"/>
      <c r="G6" s="195"/>
      <c r="H6" s="195"/>
      <c r="I6" s="196"/>
      <c r="J6" s="199" t="s">
        <v>156</v>
      </c>
      <c r="K6" s="200"/>
      <c r="L6" s="200"/>
      <c r="M6" s="200"/>
      <c r="N6" s="201"/>
      <c r="O6" s="25"/>
    </row>
    <row r="7" spans="1:15" s="18" customFormat="1" ht="57" customHeight="1" x14ac:dyDescent="0.2">
      <c r="A7" s="41"/>
      <c r="B7" s="40" t="s">
        <v>65</v>
      </c>
      <c r="C7" s="42" t="s">
        <v>92</v>
      </c>
      <c r="D7" s="42" t="s">
        <v>91</v>
      </c>
      <c r="E7" s="131" t="s">
        <v>93</v>
      </c>
      <c r="F7" s="132" t="s">
        <v>90</v>
      </c>
      <c r="G7" s="132" t="s">
        <v>66</v>
      </c>
      <c r="H7" s="132" t="s">
        <v>67</v>
      </c>
      <c r="I7" s="132" t="s">
        <v>70</v>
      </c>
      <c r="J7" s="119" t="s">
        <v>93</v>
      </c>
      <c r="K7" s="120" t="s">
        <v>90</v>
      </c>
      <c r="L7" s="120" t="s">
        <v>66</v>
      </c>
      <c r="M7" s="120" t="s">
        <v>67</v>
      </c>
      <c r="N7" s="121" t="s">
        <v>70</v>
      </c>
      <c r="O7" s="25"/>
    </row>
    <row r="8" spans="1:15" ht="14.45" customHeight="1" x14ac:dyDescent="0.2">
      <c r="A8" s="1" t="s">
        <v>58</v>
      </c>
      <c r="B8" s="32">
        <v>18879.900000000001</v>
      </c>
      <c r="C8" s="36"/>
      <c r="D8" s="33"/>
      <c r="E8" s="101"/>
      <c r="F8" s="102"/>
      <c r="G8" s="103"/>
      <c r="H8" s="133"/>
      <c r="I8" s="102"/>
      <c r="J8" s="122"/>
      <c r="K8" s="123"/>
      <c r="L8" s="124"/>
      <c r="M8" s="125"/>
      <c r="N8" s="126"/>
      <c r="O8" s="24"/>
    </row>
    <row r="9" spans="1:15" ht="14.45" customHeight="1" x14ac:dyDescent="0.2">
      <c r="A9" s="7" t="s">
        <v>85</v>
      </c>
      <c r="B9" s="34"/>
      <c r="C9" s="35"/>
      <c r="D9" s="33"/>
      <c r="E9" s="105"/>
      <c r="F9" s="106"/>
      <c r="G9" s="103"/>
      <c r="H9" s="107"/>
      <c r="I9" s="102"/>
      <c r="J9" s="127"/>
      <c r="K9" s="128"/>
      <c r="L9" s="124"/>
      <c r="M9" s="129"/>
      <c r="N9" s="126"/>
      <c r="O9" s="24"/>
    </row>
    <row r="10" spans="1:15" ht="14.45" customHeight="1" x14ac:dyDescent="0.2">
      <c r="A10" s="3" t="s">
        <v>0</v>
      </c>
      <c r="B10" s="32"/>
      <c r="C10" s="36">
        <v>657.04899999999998</v>
      </c>
      <c r="D10" s="33">
        <f>C10/$B$8</f>
        <v>3.4801508482566114E-2</v>
      </c>
      <c r="E10" s="101">
        <v>655.43899999999996</v>
      </c>
      <c r="F10" s="102">
        <f>E10/$B$8</f>
        <v>3.4716232607164228E-2</v>
      </c>
      <c r="G10" s="103">
        <f>E10-C10</f>
        <v>-1.6100000000000136</v>
      </c>
      <c r="H10" s="104">
        <f>ROUND((F10-D10)*100,2)</f>
        <v>-0.01</v>
      </c>
      <c r="I10" s="102">
        <f>(E10-C10)/C10</f>
        <v>-2.4503499738984667E-3</v>
      </c>
      <c r="J10" s="122">
        <v>652.91</v>
      </c>
      <c r="K10" s="123">
        <f>J10/$B$8</f>
        <v>3.4582280626486363E-2</v>
      </c>
      <c r="L10" s="124">
        <f>J10-H10</f>
        <v>652.91999999999996</v>
      </c>
      <c r="M10" s="130">
        <f>ROUND((K10-I10)*100,2)</f>
        <v>3.7</v>
      </c>
      <c r="N10" s="126">
        <f>(J10-C10)/C10</f>
        <v>-6.2993779763762065E-3</v>
      </c>
      <c r="O10" s="24"/>
    </row>
    <row r="11" spans="1:15" ht="14.45" customHeight="1" x14ac:dyDescent="0.2">
      <c r="A11" s="3" t="s">
        <v>1</v>
      </c>
      <c r="B11" s="32"/>
      <c r="C11" s="36">
        <v>2483.61</v>
      </c>
      <c r="D11" s="33">
        <f t="shared" ref="D11:D13" si="0">C11/$B$8</f>
        <v>0.13154783658811753</v>
      </c>
      <c r="E11" s="101">
        <v>2473.35</v>
      </c>
      <c r="F11" s="102">
        <f t="shared" ref="F11" si="1">E11/$B$8</f>
        <v>0.13100440150636389</v>
      </c>
      <c r="G11" s="103">
        <f t="shared" ref="G11:G46" si="2">E11-C11</f>
        <v>-10.260000000000218</v>
      </c>
      <c r="H11" s="104">
        <f t="shared" ref="H11:H13" si="3">ROUND((F11-D11)*100,2)</f>
        <v>-0.05</v>
      </c>
      <c r="I11" s="102">
        <f t="shared" ref="I11:I13" si="4">(E11-C11)/C11</f>
        <v>-4.1310833826567854E-3</v>
      </c>
      <c r="J11" s="122">
        <v>2464.84</v>
      </c>
      <c r="K11" s="123">
        <f>J11/$B$8</f>
        <v>0.13055365759352539</v>
      </c>
      <c r="L11" s="124">
        <f t="shared" ref="L11:L46" si="5">J11-H11</f>
        <v>2464.8900000000003</v>
      </c>
      <c r="M11" s="130">
        <f t="shared" ref="M11:M13" si="6">ROUND((K11-I11)*100,2)</f>
        <v>13.47</v>
      </c>
      <c r="N11" s="126">
        <f t="shared" ref="N11:N46" si="7">(J11-C11)/C11</f>
        <v>-7.5575472799674593E-3</v>
      </c>
      <c r="O11" s="24"/>
    </row>
    <row r="12" spans="1:15" ht="14.45" customHeight="1" x14ac:dyDescent="0.2">
      <c r="A12" s="3" t="s">
        <v>2</v>
      </c>
      <c r="B12" s="32"/>
      <c r="C12" s="36">
        <v>5782.33</v>
      </c>
      <c r="D12" s="33">
        <f t="shared" si="0"/>
        <v>0.30626910100159427</v>
      </c>
      <c r="E12" s="101">
        <v>5781.38</v>
      </c>
      <c r="F12" s="102">
        <f t="shared" ref="F12" si="8">E12/$B$8</f>
        <v>0.30621878293846894</v>
      </c>
      <c r="G12" s="103">
        <f t="shared" si="2"/>
        <v>-0.9499999999998181</v>
      </c>
      <c r="H12" s="104">
        <f t="shared" si="3"/>
        <v>-0.01</v>
      </c>
      <c r="I12" s="102">
        <f t="shared" si="4"/>
        <v>-1.6429363249759494E-4</v>
      </c>
      <c r="J12" s="122">
        <v>5779.63</v>
      </c>
      <c r="K12" s="123">
        <f>J12/$B$8</f>
        <v>0.30612609176955385</v>
      </c>
      <c r="L12" s="124">
        <f t="shared" si="5"/>
        <v>5779.64</v>
      </c>
      <c r="M12" s="130">
        <f t="shared" si="6"/>
        <v>30.63</v>
      </c>
      <c r="N12" s="126">
        <f t="shared" si="7"/>
        <v>-4.6693979762480142E-4</v>
      </c>
      <c r="O12" s="24"/>
    </row>
    <row r="13" spans="1:15" ht="14.45" customHeight="1" x14ac:dyDescent="0.2">
      <c r="A13" s="3" t="s">
        <v>3</v>
      </c>
      <c r="B13" s="32"/>
      <c r="C13" s="36">
        <v>8250.7999999999993</v>
      </c>
      <c r="D13" s="33">
        <f t="shared" si="0"/>
        <v>0.43701502656264063</v>
      </c>
      <c r="E13" s="101">
        <v>8247.11</v>
      </c>
      <c r="F13" s="102">
        <f t="shared" ref="F13" si="9">E13/$B$8</f>
        <v>0.43681958061218545</v>
      </c>
      <c r="G13" s="103">
        <f t="shared" si="2"/>
        <v>-3.6899999999986903</v>
      </c>
      <c r="H13" s="104">
        <f t="shared" si="3"/>
        <v>-0.02</v>
      </c>
      <c r="I13" s="102">
        <f t="shared" si="4"/>
        <v>-4.4722935957709444E-4</v>
      </c>
      <c r="J13" s="122">
        <v>8246.67</v>
      </c>
      <c r="K13" s="123">
        <f t="shared" ref="K13" si="10">J13/$B$8</f>
        <v>0.43679627540400107</v>
      </c>
      <c r="L13" s="124">
        <f t="shared" si="5"/>
        <v>8246.69</v>
      </c>
      <c r="M13" s="130">
        <f t="shared" si="6"/>
        <v>43.72</v>
      </c>
      <c r="N13" s="126">
        <f t="shared" si="7"/>
        <v>-5.0055752169476898E-4</v>
      </c>
      <c r="O13" s="24"/>
    </row>
    <row r="14" spans="1:15" ht="14.45" customHeight="1" x14ac:dyDescent="0.2">
      <c r="A14" s="7" t="s">
        <v>14</v>
      </c>
      <c r="B14" s="34"/>
      <c r="C14" s="35"/>
      <c r="D14" s="33"/>
      <c r="E14" s="105"/>
      <c r="F14" s="102"/>
      <c r="G14" s="103"/>
      <c r="H14" s="107"/>
      <c r="I14" s="102"/>
      <c r="J14" s="127"/>
      <c r="K14" s="123"/>
      <c r="L14" s="124"/>
      <c r="M14" s="129"/>
      <c r="N14" s="126"/>
      <c r="O14" s="24"/>
    </row>
    <row r="15" spans="1:15" ht="14.45" customHeight="1" x14ac:dyDescent="0.2">
      <c r="A15" s="3" t="s">
        <v>4</v>
      </c>
      <c r="B15" s="32">
        <v>3993.93</v>
      </c>
      <c r="C15" s="36"/>
      <c r="D15" s="33"/>
      <c r="E15" s="101"/>
      <c r="F15" s="102"/>
      <c r="G15" s="103"/>
      <c r="H15" s="133"/>
      <c r="I15" s="102"/>
      <c r="J15" s="122"/>
      <c r="K15" s="123"/>
      <c r="L15" s="124"/>
      <c r="M15" s="125"/>
      <c r="N15" s="126"/>
      <c r="O15" s="24"/>
    </row>
    <row r="16" spans="1:15" ht="14.45" customHeight="1" x14ac:dyDescent="0.2">
      <c r="A16" s="8" t="s">
        <v>0</v>
      </c>
      <c r="B16" s="32"/>
      <c r="C16" s="36">
        <v>85.177999999999997</v>
      </c>
      <c r="D16" s="33">
        <f>C16/$B$15</f>
        <v>2.1326863515384598E-2</v>
      </c>
      <c r="E16" s="101">
        <v>84.608999999999995</v>
      </c>
      <c r="F16" s="102">
        <f>E16/$B$15</f>
        <v>2.1184397322937556E-2</v>
      </c>
      <c r="G16" s="103">
        <f t="shared" si="2"/>
        <v>-0.56900000000000261</v>
      </c>
      <c r="H16" s="104">
        <f>ROUND((F16-D16)*100,2)</f>
        <v>-0.01</v>
      </c>
      <c r="I16" s="102">
        <f t="shared" ref="I16:I19" si="11">(E16-C16)/C16</f>
        <v>-6.6801286717227759E-3</v>
      </c>
      <c r="J16" s="122">
        <v>84.334999999999994</v>
      </c>
      <c r="K16" s="123">
        <f>J16/$B$15</f>
        <v>2.1115793216205592E-2</v>
      </c>
      <c r="L16" s="124">
        <f t="shared" si="5"/>
        <v>84.344999999999999</v>
      </c>
      <c r="M16" s="130">
        <f>ROUND((K16-I16)*100,2)</f>
        <v>2.78</v>
      </c>
      <c r="N16" s="126">
        <f t="shared" si="7"/>
        <v>-9.8969217403555333E-3</v>
      </c>
      <c r="O16" s="24"/>
    </row>
    <row r="17" spans="1:15" ht="14.45" customHeight="1" x14ac:dyDescent="0.2">
      <c r="A17" s="8" t="s">
        <v>1</v>
      </c>
      <c r="B17" s="32"/>
      <c r="C17" s="36">
        <v>521.57799999999997</v>
      </c>
      <c r="D17" s="33">
        <f t="shared" ref="D17:F19" si="12">C17/$B$15</f>
        <v>0.13059267438337677</v>
      </c>
      <c r="E17" s="101">
        <v>520.66999999999996</v>
      </c>
      <c r="F17" s="102">
        <f t="shared" si="12"/>
        <v>0.1303653293873453</v>
      </c>
      <c r="G17" s="103">
        <f t="shared" si="2"/>
        <v>-0.90800000000001546</v>
      </c>
      <c r="H17" s="104">
        <f t="shared" ref="H17:H19" si="13">ROUND((F17-D17)*100,2)</f>
        <v>-0.02</v>
      </c>
      <c r="I17" s="102">
        <f t="shared" si="11"/>
        <v>-1.7408709723186475E-3</v>
      </c>
      <c r="J17" s="122">
        <v>520.20399999999995</v>
      </c>
      <c r="K17" s="123">
        <f t="shared" ref="K17:K19" si="14">J17/$B$15</f>
        <v>0.13024865232991062</v>
      </c>
      <c r="L17" s="124">
        <f t="shared" si="5"/>
        <v>520.22399999999993</v>
      </c>
      <c r="M17" s="130">
        <f t="shared" ref="M17:M19" si="15">ROUND((K17-I17)*100,2)</f>
        <v>13.2</v>
      </c>
      <c r="N17" s="126">
        <f t="shared" si="7"/>
        <v>-2.6343135638390112E-3</v>
      </c>
      <c r="O17" s="24"/>
    </row>
    <row r="18" spans="1:15" ht="14.45" customHeight="1" x14ac:dyDescent="0.2">
      <c r="A18" s="8" t="s">
        <v>2</v>
      </c>
      <c r="B18" s="32"/>
      <c r="C18" s="36">
        <v>1460.74</v>
      </c>
      <c r="D18" s="33">
        <f t="shared" si="12"/>
        <v>0.365740010465882</v>
      </c>
      <c r="E18" s="101">
        <v>1460.61</v>
      </c>
      <c r="F18" s="102">
        <f t="shared" si="12"/>
        <v>0.365707461072177</v>
      </c>
      <c r="G18" s="103">
        <f t="shared" si="2"/>
        <v>-0.13000000000010914</v>
      </c>
      <c r="H18" s="104">
        <f t="shared" si="13"/>
        <v>0</v>
      </c>
      <c r="I18" s="102">
        <f t="shared" si="11"/>
        <v>-8.8995988334754394E-5</v>
      </c>
      <c r="J18" s="122">
        <v>1459.88</v>
      </c>
      <c r="K18" s="123">
        <f t="shared" si="14"/>
        <v>0.36552468370752622</v>
      </c>
      <c r="L18" s="124">
        <f t="shared" si="5"/>
        <v>1459.88</v>
      </c>
      <c r="M18" s="130">
        <f t="shared" si="15"/>
        <v>36.56</v>
      </c>
      <c r="N18" s="126">
        <f t="shared" si="7"/>
        <v>-5.8874269206012021E-4</v>
      </c>
      <c r="O18" s="24"/>
    </row>
    <row r="19" spans="1:15" ht="14.45" customHeight="1" x14ac:dyDescent="0.2">
      <c r="A19" s="8" t="s">
        <v>3</v>
      </c>
      <c r="B19" s="32"/>
      <c r="C19" s="36">
        <v>2090.94</v>
      </c>
      <c r="D19" s="33">
        <f t="shared" si="12"/>
        <v>0.52352945594940326</v>
      </c>
      <c r="E19" s="101">
        <v>2090.4</v>
      </c>
      <c r="F19" s="102">
        <f t="shared" si="12"/>
        <v>0.52339425077555191</v>
      </c>
      <c r="G19" s="103">
        <f t="shared" si="2"/>
        <v>-0.53999999999996362</v>
      </c>
      <c r="H19" s="104">
        <f t="shared" si="13"/>
        <v>-0.01</v>
      </c>
      <c r="I19" s="102">
        <f t="shared" si="11"/>
        <v>-2.5825705185225954E-4</v>
      </c>
      <c r="J19" s="122">
        <v>2090.15</v>
      </c>
      <c r="K19" s="123">
        <f t="shared" si="14"/>
        <v>0.52333165578765783</v>
      </c>
      <c r="L19" s="124">
        <f t="shared" si="5"/>
        <v>2090.1600000000003</v>
      </c>
      <c r="M19" s="130">
        <f t="shared" si="15"/>
        <v>52.36</v>
      </c>
      <c r="N19" s="126">
        <f t="shared" si="7"/>
        <v>-3.7782050178386924E-4</v>
      </c>
      <c r="O19" s="24"/>
    </row>
    <row r="20" spans="1:15" ht="14.45" customHeight="1" x14ac:dyDescent="0.2">
      <c r="A20" s="3" t="s">
        <v>57</v>
      </c>
      <c r="B20" s="32">
        <v>1108.269</v>
      </c>
      <c r="C20" s="36"/>
      <c r="D20" s="33"/>
      <c r="E20" s="101"/>
      <c r="F20" s="102"/>
      <c r="G20" s="103"/>
      <c r="H20" s="133"/>
      <c r="I20" s="102"/>
      <c r="J20" s="122"/>
      <c r="K20" s="123"/>
      <c r="L20" s="124"/>
      <c r="M20" s="125"/>
      <c r="N20" s="126"/>
      <c r="O20" s="24"/>
    </row>
    <row r="21" spans="1:15" ht="14.45" customHeight="1" x14ac:dyDescent="0.2">
      <c r="A21" s="8" t="s">
        <v>0</v>
      </c>
      <c r="B21" s="32"/>
      <c r="C21" s="36">
        <v>24.193999999999999</v>
      </c>
      <c r="D21" s="33">
        <f>C21/$B$20</f>
        <v>2.1830440082687506E-2</v>
      </c>
      <c r="E21" s="101">
        <v>23.92</v>
      </c>
      <c r="F21" s="102">
        <f>E21/$B$20</f>
        <v>2.158320768694243E-2</v>
      </c>
      <c r="G21" s="103">
        <f t="shared" si="2"/>
        <v>-0.27399999999999736</v>
      </c>
      <c r="H21" s="104">
        <f>ROUND((F21-D21)*100,2)</f>
        <v>-0.02</v>
      </c>
      <c r="I21" s="102">
        <f t="shared" ref="I21:I24" si="16">(E21-C21)/C21</f>
        <v>-1.1325121931057178E-2</v>
      </c>
      <c r="J21" s="122">
        <v>23.646000000000001</v>
      </c>
      <c r="K21" s="123">
        <f>J21/$B$20</f>
        <v>2.1335975291197355E-2</v>
      </c>
      <c r="L21" s="124">
        <f t="shared" si="5"/>
        <v>23.666</v>
      </c>
      <c r="M21" s="130">
        <f>ROUND((K21-I21)*100,2)</f>
        <v>3.27</v>
      </c>
      <c r="N21" s="126">
        <f t="shared" si="7"/>
        <v>-2.2650243862114502E-2</v>
      </c>
      <c r="O21" s="24"/>
    </row>
    <row r="22" spans="1:15" ht="14.45" customHeight="1" x14ac:dyDescent="0.2">
      <c r="A22" s="8" t="s">
        <v>1</v>
      </c>
      <c r="B22" s="32"/>
      <c r="C22" s="36">
        <v>151.751</v>
      </c>
      <c r="D22" s="33">
        <f t="shared" ref="D22:F24" si="17">C22/$B$20</f>
        <v>0.13692614338215722</v>
      </c>
      <c r="E22" s="101">
        <v>151.58600000000001</v>
      </c>
      <c r="F22" s="102">
        <f t="shared" si="17"/>
        <v>0.136777262559902</v>
      </c>
      <c r="G22" s="103">
        <f t="shared" si="2"/>
        <v>-0.16499999999999204</v>
      </c>
      <c r="H22" s="104">
        <f t="shared" ref="H22:H24" si="18">ROUND((F22-D22)*100,2)</f>
        <v>-0.01</v>
      </c>
      <c r="I22" s="102">
        <f t="shared" si="16"/>
        <v>-1.087307497149884E-3</v>
      </c>
      <c r="J22" s="122">
        <v>151.53299999999999</v>
      </c>
      <c r="K22" s="123">
        <f t="shared" ref="K22:K24" si="19">J22/$B$20</f>
        <v>0.13672944023517755</v>
      </c>
      <c r="L22" s="124">
        <f t="shared" si="5"/>
        <v>151.54299999999998</v>
      </c>
      <c r="M22" s="130">
        <f t="shared" ref="M22:M24" si="20">ROUND((K22-I22)*100,2)</f>
        <v>13.78</v>
      </c>
      <c r="N22" s="126">
        <f t="shared" si="7"/>
        <v>-1.4365638447194266E-3</v>
      </c>
      <c r="O22" s="24"/>
    </row>
    <row r="23" spans="1:15" ht="14.45" customHeight="1" x14ac:dyDescent="0.2">
      <c r="A23" s="8" t="s">
        <v>2</v>
      </c>
      <c r="B23" s="32"/>
      <c r="C23" s="36">
        <v>424.85599999999999</v>
      </c>
      <c r="D23" s="33">
        <f t="shared" si="17"/>
        <v>0.38335097345500052</v>
      </c>
      <c r="E23" s="101">
        <v>424.85599999999999</v>
      </c>
      <c r="F23" s="102">
        <f t="shared" si="17"/>
        <v>0.38335097345500052</v>
      </c>
      <c r="G23" s="103">
        <f t="shared" si="2"/>
        <v>0</v>
      </c>
      <c r="H23" s="104">
        <f t="shared" si="18"/>
        <v>0</v>
      </c>
      <c r="I23" s="102">
        <f t="shared" si="16"/>
        <v>0</v>
      </c>
      <c r="J23" s="122">
        <v>424.58699999999999</v>
      </c>
      <c r="K23" s="123">
        <f t="shared" si="19"/>
        <v>0.3831082525993238</v>
      </c>
      <c r="L23" s="124">
        <f t="shared" si="5"/>
        <v>424.58699999999999</v>
      </c>
      <c r="M23" s="130">
        <f t="shared" si="20"/>
        <v>38.31</v>
      </c>
      <c r="N23" s="126">
        <f t="shared" si="7"/>
        <v>-6.3315570452107412E-4</v>
      </c>
      <c r="O23" s="24"/>
    </row>
    <row r="24" spans="1:15" ht="14.45" customHeight="1" x14ac:dyDescent="0.2">
      <c r="A24" s="8" t="s">
        <v>3</v>
      </c>
      <c r="B24" s="32"/>
      <c r="C24" s="36">
        <v>600.024</v>
      </c>
      <c r="D24" s="33">
        <f t="shared" si="17"/>
        <v>0.54140646359322508</v>
      </c>
      <c r="E24" s="101">
        <v>600.024</v>
      </c>
      <c r="F24" s="102">
        <f t="shared" si="17"/>
        <v>0.54140646359322508</v>
      </c>
      <c r="G24" s="103">
        <f t="shared" si="2"/>
        <v>0</v>
      </c>
      <c r="H24" s="104">
        <f t="shared" si="18"/>
        <v>0</v>
      </c>
      <c r="I24" s="102">
        <f t="shared" si="16"/>
        <v>0</v>
      </c>
      <c r="J24" s="122">
        <v>600.024</v>
      </c>
      <c r="K24" s="123">
        <f t="shared" si="19"/>
        <v>0.54140646359322508</v>
      </c>
      <c r="L24" s="124">
        <f t="shared" si="5"/>
        <v>600.024</v>
      </c>
      <c r="M24" s="130">
        <f t="shared" si="20"/>
        <v>54.14</v>
      </c>
      <c r="N24" s="126">
        <f t="shared" si="7"/>
        <v>0</v>
      </c>
      <c r="O24" s="24"/>
    </row>
    <row r="25" spans="1:15" ht="14.45" customHeight="1" x14ac:dyDescent="0.2">
      <c r="A25" s="3" t="s">
        <v>11</v>
      </c>
      <c r="B25" s="32">
        <v>14885.93</v>
      </c>
      <c r="C25" s="36"/>
      <c r="D25" s="33"/>
      <c r="E25" s="101"/>
      <c r="F25" s="102"/>
      <c r="G25" s="103"/>
      <c r="H25" s="133"/>
      <c r="I25" s="102"/>
      <c r="J25" s="122"/>
      <c r="K25" s="123"/>
      <c r="L25" s="124"/>
      <c r="M25" s="125"/>
      <c r="N25" s="126"/>
      <c r="O25" s="24"/>
    </row>
    <row r="26" spans="1:15" ht="14.45" customHeight="1" x14ac:dyDescent="0.2">
      <c r="A26" s="8" t="s">
        <v>0</v>
      </c>
      <c r="B26" s="32"/>
      <c r="C26" s="36">
        <v>571.87099999999998</v>
      </c>
      <c r="D26" s="33">
        <f>C26/$B$25</f>
        <v>3.8416880907004132E-2</v>
      </c>
      <c r="E26" s="101">
        <v>570.83000000000004</v>
      </c>
      <c r="F26" s="102">
        <f>E26/$B$25</f>
        <v>3.8346949098914208E-2</v>
      </c>
      <c r="G26" s="103">
        <f t="shared" si="2"/>
        <v>-1.04099999999994</v>
      </c>
      <c r="H26" s="104">
        <f>ROUND((F26-D26)*100,2)</f>
        <v>-0.01</v>
      </c>
      <c r="I26" s="102">
        <f t="shared" ref="I26:I28" si="21">(E26-C26)/C26</f>
        <v>-1.8203406012893468E-3</v>
      </c>
      <c r="J26" s="122">
        <v>568.57500000000005</v>
      </c>
      <c r="K26" s="123">
        <f>J26/$B$25</f>
        <v>3.8195463770150741E-2</v>
      </c>
      <c r="L26" s="124">
        <f t="shared" si="5"/>
        <v>568.58500000000004</v>
      </c>
      <c r="M26" s="130">
        <f>ROUND((K26-I26)*100,2)</f>
        <v>4</v>
      </c>
      <c r="N26" s="126">
        <f t="shared" si="7"/>
        <v>-5.7635375810277762E-3</v>
      </c>
      <c r="O26" s="24"/>
    </row>
    <row r="27" spans="1:15" ht="14.45" customHeight="1" x14ac:dyDescent="0.2">
      <c r="A27" s="8" t="s">
        <v>1</v>
      </c>
      <c r="B27" s="32"/>
      <c r="C27" s="36">
        <v>1962.029</v>
      </c>
      <c r="D27" s="33">
        <f t="shared" ref="D27:F29" si="22">C27/$B$25</f>
        <v>0.13180426080197877</v>
      </c>
      <c r="E27" s="101">
        <v>1952.6790000000001</v>
      </c>
      <c r="F27" s="102">
        <f t="shared" si="22"/>
        <v>0.13117615090222781</v>
      </c>
      <c r="G27" s="103">
        <f t="shared" si="2"/>
        <v>-9.3499999999999091</v>
      </c>
      <c r="H27" s="104">
        <f t="shared" ref="H27:H29" si="23">ROUND((F27-D27)*100,2)</f>
        <v>-0.06</v>
      </c>
      <c r="I27" s="102">
        <f t="shared" si="21"/>
        <v>-4.7654749241728377E-3</v>
      </c>
      <c r="J27" s="122">
        <v>1944.6379999999999</v>
      </c>
      <c r="K27" s="123">
        <f t="shared" ref="K27:K29" si="24">J27/$B$25</f>
        <v>0.13063597638844196</v>
      </c>
      <c r="L27" s="124">
        <f t="shared" si="5"/>
        <v>1944.6979999999999</v>
      </c>
      <c r="M27" s="130">
        <f t="shared" ref="M27:M29" si="25">ROUND((K27-I27)*100,2)</f>
        <v>13.54</v>
      </c>
      <c r="N27" s="126">
        <f t="shared" si="7"/>
        <v>-8.8637833589616036E-3</v>
      </c>
      <c r="O27" s="24"/>
    </row>
    <row r="28" spans="1:15" ht="14.45" customHeight="1" x14ac:dyDescent="0.2">
      <c r="A28" s="8" t="s">
        <v>2</v>
      </c>
      <c r="B28" s="32"/>
      <c r="C28" s="36">
        <v>4321.58</v>
      </c>
      <c r="D28" s="33">
        <f t="shared" si="22"/>
        <v>0.29031306744019353</v>
      </c>
      <c r="E28" s="101">
        <v>4320.7700000000004</v>
      </c>
      <c r="F28" s="102">
        <f t="shared" si="22"/>
        <v>0.29025865364139158</v>
      </c>
      <c r="G28" s="103">
        <f t="shared" si="2"/>
        <v>-0.80999999999949068</v>
      </c>
      <c r="H28" s="104">
        <f t="shared" si="23"/>
        <v>-0.01</v>
      </c>
      <c r="I28" s="102">
        <f t="shared" si="21"/>
        <v>-1.8743144868300267E-4</v>
      </c>
      <c r="J28" s="122">
        <v>4319.7529999999997</v>
      </c>
      <c r="K28" s="123">
        <f t="shared" si="24"/>
        <v>0.29019033409400685</v>
      </c>
      <c r="L28" s="124">
        <f t="shared" si="5"/>
        <v>4319.7629999999999</v>
      </c>
      <c r="M28" s="130">
        <f t="shared" si="25"/>
        <v>29.04</v>
      </c>
      <c r="N28" s="126">
        <f t="shared" si="7"/>
        <v>-4.227620453630907E-4</v>
      </c>
      <c r="O28" s="24"/>
    </row>
    <row r="29" spans="1:15" ht="14.45" customHeight="1" x14ac:dyDescent="0.2">
      <c r="A29" s="8" t="s">
        <v>3</v>
      </c>
      <c r="B29" s="32"/>
      <c r="C29" s="36">
        <v>6159.8519999999999</v>
      </c>
      <c r="D29" s="33">
        <f t="shared" si="22"/>
        <v>0.41380363873805664</v>
      </c>
      <c r="E29" s="101">
        <v>6156.7160000000003</v>
      </c>
      <c r="F29" s="102">
        <f t="shared" si="22"/>
        <v>0.41359297000590495</v>
      </c>
      <c r="G29" s="103">
        <f t="shared" si="2"/>
        <v>-3.1359999999995125</v>
      </c>
      <c r="H29" s="104">
        <f t="shared" si="23"/>
        <v>-0.02</v>
      </c>
      <c r="I29" s="102">
        <f>(E29-C29)/C29</f>
        <v>-5.0910314078966715E-4</v>
      </c>
      <c r="J29" s="122">
        <v>6156.5280000000002</v>
      </c>
      <c r="K29" s="123">
        <f t="shared" si="24"/>
        <v>0.41358034063038052</v>
      </c>
      <c r="L29" s="124">
        <f t="shared" si="5"/>
        <v>6156.5480000000007</v>
      </c>
      <c r="M29" s="130">
        <f t="shared" si="25"/>
        <v>41.41</v>
      </c>
      <c r="N29" s="126">
        <f t="shared" si="7"/>
        <v>-5.3962335458702818E-4</v>
      </c>
      <c r="O29" s="24"/>
    </row>
    <row r="30" spans="1:15" ht="14.45" customHeight="1" x14ac:dyDescent="0.2">
      <c r="A30" s="7" t="s">
        <v>19</v>
      </c>
      <c r="B30" s="34"/>
      <c r="C30" s="35"/>
      <c r="D30" s="33"/>
      <c r="E30" s="105"/>
      <c r="F30" s="102"/>
      <c r="G30" s="103"/>
      <c r="H30" s="107"/>
      <c r="I30" s="102"/>
      <c r="J30" s="127"/>
      <c r="K30" s="123"/>
      <c r="L30" s="124"/>
      <c r="M30" s="129"/>
      <c r="N30" s="126"/>
      <c r="O30" s="24"/>
    </row>
    <row r="31" spans="1:15" ht="14.45" customHeight="1" x14ac:dyDescent="0.2">
      <c r="A31" s="3" t="s">
        <v>5</v>
      </c>
      <c r="B31" s="32">
        <v>10206.14</v>
      </c>
      <c r="C31" s="36"/>
      <c r="D31" s="33"/>
      <c r="E31" s="101"/>
      <c r="F31" s="102"/>
      <c r="G31" s="103"/>
      <c r="H31" s="104"/>
      <c r="I31" s="102"/>
      <c r="J31" s="122"/>
      <c r="K31" s="123"/>
      <c r="L31" s="124"/>
      <c r="M31" s="130"/>
      <c r="N31" s="126"/>
      <c r="O31" s="24"/>
    </row>
    <row r="32" spans="1:15" ht="14.45" customHeight="1" x14ac:dyDescent="0.2">
      <c r="A32" s="8" t="s">
        <v>0</v>
      </c>
      <c r="B32" s="32"/>
      <c r="C32" s="36">
        <v>487.17399999999998</v>
      </c>
      <c r="D32" s="33">
        <f>C32/$B$31</f>
        <v>4.7733423213869301E-2</v>
      </c>
      <c r="E32" s="101">
        <v>486.57600000000002</v>
      </c>
      <c r="F32" s="102">
        <f>E32/$B$31</f>
        <v>4.7674831033084009E-2</v>
      </c>
      <c r="G32" s="103">
        <f t="shared" si="2"/>
        <v>-0.59799999999995634</v>
      </c>
      <c r="H32" s="104">
        <f t="shared" ref="H32:H35" si="26">ROUND((F32-D32)*100,2)</f>
        <v>-0.01</v>
      </c>
      <c r="I32" s="102">
        <f t="shared" ref="I32:I35" si="27">(E32-C32)/C32</f>
        <v>-1.2274875095960713E-3</v>
      </c>
      <c r="J32" s="122">
        <v>484.96100000000001</v>
      </c>
      <c r="K32" s="123">
        <f>J32/$B$31</f>
        <v>4.751659295286955E-2</v>
      </c>
      <c r="L32" s="124">
        <f t="shared" si="5"/>
        <v>484.971</v>
      </c>
      <c r="M32" s="130">
        <f t="shared" ref="M32:M35" si="28">ROUND((K32-I32)*100,2)</f>
        <v>4.87</v>
      </c>
      <c r="N32" s="126">
        <f t="shared" si="7"/>
        <v>-4.5425248473850528E-3</v>
      </c>
      <c r="O32" s="24"/>
    </row>
    <row r="33" spans="1:15" ht="14.45" customHeight="1" x14ac:dyDescent="0.2">
      <c r="A33" s="8" t="s">
        <v>1</v>
      </c>
      <c r="B33" s="32"/>
      <c r="C33" s="36">
        <v>1427.951</v>
      </c>
      <c r="D33" s="33">
        <f t="shared" ref="D33:F35" si="29">C33/$B$31</f>
        <v>0.13991097515809112</v>
      </c>
      <c r="E33" s="101">
        <v>1419.7139999999999</v>
      </c>
      <c r="F33" s="102">
        <f t="shared" si="29"/>
        <v>0.13910391195887967</v>
      </c>
      <c r="G33" s="103">
        <f t="shared" si="2"/>
        <v>-8.23700000000008</v>
      </c>
      <c r="H33" s="104">
        <f t="shared" si="26"/>
        <v>-0.08</v>
      </c>
      <c r="I33" s="102">
        <f t="shared" si="27"/>
        <v>-5.7684052183864009E-3</v>
      </c>
      <c r="J33" s="122">
        <v>1412.2080000000001</v>
      </c>
      <c r="K33" s="123">
        <f t="shared" ref="K33:K35" si="30">J33/$B$31</f>
        <v>0.1383684723117653</v>
      </c>
      <c r="L33" s="124">
        <f t="shared" si="5"/>
        <v>1412.288</v>
      </c>
      <c r="M33" s="130">
        <f t="shared" si="28"/>
        <v>14.41</v>
      </c>
      <c r="N33" s="126">
        <f t="shared" si="7"/>
        <v>-1.1024888108905654E-2</v>
      </c>
      <c r="O33" s="24"/>
    </row>
    <row r="34" spans="1:15" ht="14.45" customHeight="1" x14ac:dyDescent="0.2">
      <c r="A34" s="8" t="s">
        <v>2</v>
      </c>
      <c r="B34" s="32"/>
      <c r="C34" s="36">
        <v>2817.8789999999999</v>
      </c>
      <c r="D34" s="33">
        <f t="shared" si="29"/>
        <v>0.27609644782454484</v>
      </c>
      <c r="E34" s="101">
        <v>2817.3719999999998</v>
      </c>
      <c r="F34" s="102">
        <f t="shared" si="29"/>
        <v>0.27604677184518339</v>
      </c>
      <c r="G34" s="103">
        <f t="shared" si="2"/>
        <v>-0.50700000000006185</v>
      </c>
      <c r="H34" s="104">
        <f t="shared" si="26"/>
        <v>0</v>
      </c>
      <c r="I34" s="102">
        <f t="shared" si="27"/>
        <v>-1.7992255877561167E-4</v>
      </c>
      <c r="J34" s="122">
        <v>2816.8090000000002</v>
      </c>
      <c r="K34" s="123">
        <f t="shared" si="30"/>
        <v>0.27599160897263808</v>
      </c>
      <c r="L34" s="124">
        <f t="shared" si="5"/>
        <v>2816.8090000000002</v>
      </c>
      <c r="M34" s="130">
        <f t="shared" si="28"/>
        <v>27.62</v>
      </c>
      <c r="N34" s="126">
        <f t="shared" si="7"/>
        <v>-3.7971822068999734E-4</v>
      </c>
      <c r="O34" s="24"/>
    </row>
    <row r="35" spans="1:15" ht="14.45" customHeight="1" x14ac:dyDescent="0.2">
      <c r="A35" s="8" t="s">
        <v>3</v>
      </c>
      <c r="B35" s="32"/>
      <c r="C35" s="36">
        <v>3923.45</v>
      </c>
      <c r="D35" s="33">
        <f t="shared" si="29"/>
        <v>0.38442055468570879</v>
      </c>
      <c r="E35" s="101">
        <v>3921.42</v>
      </c>
      <c r="F35" s="102">
        <f t="shared" si="29"/>
        <v>0.38422165480779219</v>
      </c>
      <c r="G35" s="103">
        <f t="shared" si="2"/>
        <v>-2.0299999999997453</v>
      </c>
      <c r="H35" s="104">
        <f t="shared" si="26"/>
        <v>-0.02</v>
      </c>
      <c r="I35" s="102">
        <f t="shared" si="27"/>
        <v>-5.1740177649766035E-4</v>
      </c>
      <c r="J35" s="122">
        <v>3921.42</v>
      </c>
      <c r="K35" s="123">
        <f t="shared" si="30"/>
        <v>0.38422165480779219</v>
      </c>
      <c r="L35" s="124">
        <f t="shared" si="5"/>
        <v>3921.44</v>
      </c>
      <c r="M35" s="130">
        <f t="shared" si="28"/>
        <v>38.47</v>
      </c>
      <c r="N35" s="126">
        <f t="shared" si="7"/>
        <v>-5.1740177649766035E-4</v>
      </c>
      <c r="O35" s="24"/>
    </row>
    <row r="36" spans="1:15" ht="14.45" customHeight="1" x14ac:dyDescent="0.2">
      <c r="A36" s="7" t="s">
        <v>20</v>
      </c>
      <c r="B36" s="32"/>
      <c r="C36" s="35"/>
      <c r="D36" s="33"/>
      <c r="E36" s="101"/>
      <c r="F36" s="102"/>
      <c r="G36" s="103"/>
      <c r="H36" s="107"/>
      <c r="I36" s="102"/>
      <c r="J36" s="122"/>
      <c r="K36" s="123"/>
      <c r="L36" s="124"/>
      <c r="M36" s="129"/>
      <c r="N36" s="126"/>
      <c r="O36" s="24"/>
    </row>
    <row r="37" spans="1:15" ht="14.45" customHeight="1" x14ac:dyDescent="0.2">
      <c r="A37" s="3" t="s">
        <v>22</v>
      </c>
      <c r="B37" s="32">
        <v>8135.46</v>
      </c>
      <c r="C37" s="36"/>
      <c r="D37" s="33"/>
      <c r="E37" s="101"/>
      <c r="F37" s="102"/>
      <c r="G37" s="103"/>
      <c r="H37" s="104"/>
      <c r="I37" s="102"/>
      <c r="J37" s="122"/>
      <c r="K37" s="123"/>
      <c r="L37" s="124"/>
      <c r="M37" s="130"/>
      <c r="N37" s="126"/>
      <c r="O37" s="24"/>
    </row>
    <row r="38" spans="1:15" ht="14.45" customHeight="1" x14ac:dyDescent="0.2">
      <c r="A38" s="8" t="s">
        <v>0</v>
      </c>
      <c r="B38" s="32"/>
      <c r="C38" s="36">
        <v>345.03500000000003</v>
      </c>
      <c r="D38" s="33">
        <f>C38/$B$37</f>
        <v>4.2411246567495876E-2</v>
      </c>
      <c r="E38" s="101">
        <v>343.92200000000003</v>
      </c>
      <c r="F38" s="102">
        <f>E38/$B$37</f>
        <v>4.2274438077256851E-2</v>
      </c>
      <c r="G38" s="103">
        <f t="shared" si="2"/>
        <v>-1.1129999999999995</v>
      </c>
      <c r="H38" s="104">
        <f t="shared" ref="H38:H41" si="31">ROUND((F38-D38)*100,2)</f>
        <v>-0.01</v>
      </c>
      <c r="I38" s="102">
        <f t="shared" ref="I38:I41" si="32">(E38-C38)/C38</f>
        <v>-3.2257597055371178E-3</v>
      </c>
      <c r="J38" s="122">
        <v>341.71800000000002</v>
      </c>
      <c r="K38" s="123">
        <f>J38/$B$37</f>
        <v>4.2003525307726913E-2</v>
      </c>
      <c r="L38" s="124">
        <f t="shared" si="5"/>
        <v>341.72800000000001</v>
      </c>
      <c r="M38" s="130">
        <f t="shared" ref="M38:M41" si="33">ROUND((K38-I38)*100,2)</f>
        <v>4.5199999999999996</v>
      </c>
      <c r="N38" s="126">
        <f t="shared" si="7"/>
        <v>-9.613517469242272E-3</v>
      </c>
      <c r="O38" s="24"/>
    </row>
    <row r="39" spans="1:15" ht="14.45" customHeight="1" x14ac:dyDescent="0.2">
      <c r="A39" s="8" t="s">
        <v>1</v>
      </c>
      <c r="B39" s="32"/>
      <c r="C39" s="36">
        <v>1459.43</v>
      </c>
      <c r="D39" s="33">
        <f t="shared" ref="D39:F41" si="34">C39/$B$37</f>
        <v>0.17939120836437031</v>
      </c>
      <c r="E39" s="101">
        <v>1454.69</v>
      </c>
      <c r="F39" s="102">
        <f t="shared" si="34"/>
        <v>0.17880857382372969</v>
      </c>
      <c r="G39" s="103">
        <f t="shared" si="2"/>
        <v>-4.7400000000000091</v>
      </c>
      <c r="H39" s="104">
        <f t="shared" si="31"/>
        <v>-0.06</v>
      </c>
      <c r="I39" s="102">
        <f t="shared" si="32"/>
        <v>-3.2478433360969756E-3</v>
      </c>
      <c r="J39" s="122">
        <v>1451.66</v>
      </c>
      <c r="K39" s="123">
        <f t="shared" ref="K39:K41" si="35">J39/$B$37</f>
        <v>0.17843613022496577</v>
      </c>
      <c r="L39" s="124">
        <f t="shared" si="5"/>
        <v>1451.72</v>
      </c>
      <c r="M39" s="130">
        <f t="shared" si="33"/>
        <v>18.170000000000002</v>
      </c>
      <c r="N39" s="126">
        <f t="shared" si="7"/>
        <v>-5.3239963547412218E-3</v>
      </c>
      <c r="O39" s="24"/>
    </row>
    <row r="40" spans="1:15" ht="14.45" customHeight="1" x14ac:dyDescent="0.2">
      <c r="A40" s="8" t="s">
        <v>2</v>
      </c>
      <c r="B40" s="32"/>
      <c r="C40" s="36">
        <v>3377.03</v>
      </c>
      <c r="D40" s="33">
        <f t="shared" si="34"/>
        <v>0.41510006809694844</v>
      </c>
      <c r="E40" s="101">
        <v>3377.03</v>
      </c>
      <c r="F40" s="102">
        <f t="shared" si="34"/>
        <v>0.41510006809694844</v>
      </c>
      <c r="G40" s="103">
        <f t="shared" si="2"/>
        <v>0</v>
      </c>
      <c r="H40" s="104">
        <f t="shared" si="31"/>
        <v>0</v>
      </c>
      <c r="I40" s="102">
        <f t="shared" si="32"/>
        <v>0</v>
      </c>
      <c r="J40" s="122">
        <v>3376.27</v>
      </c>
      <c r="K40" s="123">
        <f t="shared" si="35"/>
        <v>0.4150066499005588</v>
      </c>
      <c r="L40" s="124">
        <f t="shared" si="5"/>
        <v>3376.27</v>
      </c>
      <c r="M40" s="130">
        <f t="shared" si="33"/>
        <v>41.5</v>
      </c>
      <c r="N40" s="126">
        <f t="shared" si="7"/>
        <v>-2.2504982188497534E-4</v>
      </c>
      <c r="O40" s="24"/>
    </row>
    <row r="41" spans="1:15" ht="14.45" customHeight="1" x14ac:dyDescent="0.2">
      <c r="A41" s="8" t="s">
        <v>3</v>
      </c>
      <c r="B41" s="32"/>
      <c r="C41" s="36">
        <v>4486.8900000000003</v>
      </c>
      <c r="D41" s="33">
        <f t="shared" si="34"/>
        <v>0.55152259368247158</v>
      </c>
      <c r="E41" s="101">
        <v>4484.74</v>
      </c>
      <c r="F41" s="102">
        <f t="shared" si="34"/>
        <v>0.55125831852163243</v>
      </c>
      <c r="G41" s="103">
        <f t="shared" si="2"/>
        <v>-2.1500000000005457</v>
      </c>
      <c r="H41" s="104">
        <f t="shared" si="31"/>
        <v>-0.03</v>
      </c>
      <c r="I41" s="102">
        <f t="shared" si="32"/>
        <v>-4.7917377069652824E-4</v>
      </c>
      <c r="J41" s="122">
        <v>4484.74</v>
      </c>
      <c r="K41" s="123">
        <f t="shared" si="35"/>
        <v>0.55125831852163243</v>
      </c>
      <c r="L41" s="124">
        <f t="shared" si="5"/>
        <v>4484.7699999999995</v>
      </c>
      <c r="M41" s="130">
        <f t="shared" si="33"/>
        <v>55.17</v>
      </c>
      <c r="N41" s="126">
        <f t="shared" si="7"/>
        <v>-4.7917377069652824E-4</v>
      </c>
      <c r="O41" s="24"/>
    </row>
    <row r="42" spans="1:15" ht="14.45" customHeight="1" x14ac:dyDescent="0.2">
      <c r="A42" s="3" t="s">
        <v>21</v>
      </c>
      <c r="B42" s="32">
        <v>10744.44</v>
      </c>
      <c r="C42" s="36"/>
      <c r="D42" s="33"/>
      <c r="E42" s="101"/>
      <c r="F42" s="102"/>
      <c r="G42" s="103"/>
      <c r="H42" s="133"/>
      <c r="I42" s="102"/>
      <c r="J42" s="122"/>
      <c r="K42" s="123"/>
      <c r="L42" s="124"/>
      <c r="M42" s="125"/>
      <c r="N42" s="126"/>
      <c r="O42" s="24"/>
    </row>
    <row r="43" spans="1:15" ht="14.45" customHeight="1" x14ac:dyDescent="0.2">
      <c r="A43" s="8" t="s">
        <v>0</v>
      </c>
      <c r="B43" s="32"/>
      <c r="C43" s="36">
        <v>312.01400000000001</v>
      </c>
      <c r="D43" s="44">
        <f>C43/$B$42</f>
        <v>2.9039577679246194E-2</v>
      </c>
      <c r="E43" s="101">
        <v>311.517</v>
      </c>
      <c r="F43" s="102">
        <f>E43/$B$42</f>
        <v>2.8993321196823657E-2</v>
      </c>
      <c r="G43" s="103">
        <f t="shared" si="2"/>
        <v>-0.4970000000000141</v>
      </c>
      <c r="H43" s="104">
        <f t="shared" ref="H43:H46" si="36">ROUND((F43-D43)*100,2)</f>
        <v>0</v>
      </c>
      <c r="I43" s="102">
        <f t="shared" ref="I43:I46" si="37">(E43-C43)/C43</f>
        <v>-1.5928772426878732E-3</v>
      </c>
      <c r="J43" s="122">
        <v>311.19200000000001</v>
      </c>
      <c r="K43" s="123">
        <f>J43/$B$42</f>
        <v>2.8963072994032262E-2</v>
      </c>
      <c r="L43" s="124">
        <f t="shared" si="5"/>
        <v>311.19200000000001</v>
      </c>
      <c r="M43" s="130">
        <f t="shared" ref="M43:M46" si="38">ROUND((K43-I43)*100,2)</f>
        <v>3.06</v>
      </c>
      <c r="N43" s="126">
        <f t="shared" si="7"/>
        <v>-2.6344971699987906E-3</v>
      </c>
      <c r="O43" s="24"/>
    </row>
    <row r="44" spans="1:15" ht="14.45" customHeight="1" x14ac:dyDescent="0.2">
      <c r="A44" s="8" t="s">
        <v>1</v>
      </c>
      <c r="B44" s="32"/>
      <c r="C44" s="36">
        <v>1024.18</v>
      </c>
      <c r="D44" s="44">
        <f t="shared" ref="D44:F46" si="39">C44/$B$42</f>
        <v>9.5321859491979105E-2</v>
      </c>
      <c r="E44" s="101">
        <v>1018.66</v>
      </c>
      <c r="F44" s="102">
        <f t="shared" si="39"/>
        <v>9.4808105401491372E-2</v>
      </c>
      <c r="G44" s="103">
        <f t="shared" si="2"/>
        <v>-5.5200000000000955</v>
      </c>
      <c r="H44" s="104">
        <f>ROUND((F44-D44)*100,2)</f>
        <v>-0.05</v>
      </c>
      <c r="I44" s="102">
        <f t="shared" si="37"/>
        <v>-5.3896775957352179E-3</v>
      </c>
      <c r="J44" s="122">
        <v>1013.18</v>
      </c>
      <c r="K44" s="123">
        <f t="shared" ref="K44:K46" si="40">J44/$B$42</f>
        <v>9.4298074166731805E-2</v>
      </c>
      <c r="L44" s="124">
        <f t="shared" si="5"/>
        <v>1013.2299999999999</v>
      </c>
      <c r="M44" s="130">
        <f>ROUND((K44-I44)*100,2)</f>
        <v>9.9700000000000006</v>
      </c>
      <c r="N44" s="126">
        <f t="shared" si="7"/>
        <v>-1.0740299556718656E-2</v>
      </c>
      <c r="O44" s="24"/>
    </row>
    <row r="45" spans="1:15" ht="14.45" customHeight="1" x14ac:dyDescent="0.2">
      <c r="A45" s="8" t="s">
        <v>2</v>
      </c>
      <c r="B45" s="32"/>
      <c r="C45" s="36">
        <v>2405.3000000000002</v>
      </c>
      <c r="D45" s="44">
        <f t="shared" si="39"/>
        <v>0.22386462207430077</v>
      </c>
      <c r="E45" s="101">
        <v>2404.35</v>
      </c>
      <c r="F45" s="102">
        <f t="shared" si="39"/>
        <v>0.22377620425075664</v>
      </c>
      <c r="G45" s="103">
        <f t="shared" si="2"/>
        <v>-0.95000000000027285</v>
      </c>
      <c r="H45" s="104">
        <f t="shared" si="36"/>
        <v>-0.01</v>
      </c>
      <c r="I45" s="102">
        <f t="shared" si="37"/>
        <v>-3.9496112751019532E-4</v>
      </c>
      <c r="J45" s="122">
        <v>2403.36</v>
      </c>
      <c r="K45" s="123">
        <f t="shared" si="40"/>
        <v>0.2236840635714844</v>
      </c>
      <c r="L45" s="124">
        <f t="shared" si="5"/>
        <v>2403.3700000000003</v>
      </c>
      <c r="M45" s="130">
        <f t="shared" si="38"/>
        <v>22.41</v>
      </c>
      <c r="N45" s="126">
        <f t="shared" si="7"/>
        <v>-8.0655219723113722E-4</v>
      </c>
      <c r="O45" s="24"/>
    </row>
    <row r="46" spans="1:15" ht="14.45" customHeight="1" x14ac:dyDescent="0.2">
      <c r="A46" s="43" t="s">
        <v>3</v>
      </c>
      <c r="B46" s="32"/>
      <c r="C46" s="36">
        <v>3763.91</v>
      </c>
      <c r="D46" s="44">
        <f t="shared" si="39"/>
        <v>0.3503123475955936</v>
      </c>
      <c r="E46" s="101">
        <v>3762.37</v>
      </c>
      <c r="F46" s="102">
        <f t="shared" si="39"/>
        <v>0.35016901765005898</v>
      </c>
      <c r="G46" s="103">
        <f t="shared" si="2"/>
        <v>-1.5399999999999636</v>
      </c>
      <c r="H46" s="104">
        <f t="shared" si="36"/>
        <v>-0.01</v>
      </c>
      <c r="I46" s="102">
        <f t="shared" si="37"/>
        <v>-4.0914899665506449E-4</v>
      </c>
      <c r="J46" s="122">
        <v>3761.93</v>
      </c>
      <c r="K46" s="123">
        <f t="shared" si="40"/>
        <v>0.35012806623704906</v>
      </c>
      <c r="L46" s="124">
        <f t="shared" si="5"/>
        <v>3761.94</v>
      </c>
      <c r="M46" s="130">
        <f t="shared" si="38"/>
        <v>35.049999999999997</v>
      </c>
      <c r="N46" s="126">
        <f t="shared" si="7"/>
        <v>-5.2604870998510011E-4</v>
      </c>
      <c r="O46" s="24"/>
    </row>
    <row r="47" spans="1:15" ht="14.25" customHeight="1" x14ac:dyDescent="0.2">
      <c r="A47" s="197" t="s">
        <v>78</v>
      </c>
      <c r="B47" s="197"/>
      <c r="C47" s="197"/>
      <c r="D47" s="197"/>
      <c r="E47" s="197"/>
      <c r="F47" s="197"/>
      <c r="G47" s="197"/>
      <c r="H47" s="197"/>
      <c r="I47" s="197"/>
    </row>
    <row r="48" spans="1:15" ht="28.5" customHeight="1" x14ac:dyDescent="0.2">
      <c r="A48" s="198" t="s">
        <v>84</v>
      </c>
      <c r="B48" s="198"/>
      <c r="C48" s="198"/>
      <c r="D48" s="198"/>
      <c r="E48" s="198"/>
      <c r="F48" s="198"/>
      <c r="G48" s="198"/>
      <c r="H48" s="198"/>
      <c r="I48" s="198"/>
    </row>
    <row r="49" spans="3:3" x14ac:dyDescent="0.2">
      <c r="C49" s="12"/>
    </row>
    <row r="50" spans="3:3" x14ac:dyDescent="0.2">
      <c r="C50" s="12"/>
    </row>
    <row r="51" spans="3:3" x14ac:dyDescent="0.2">
      <c r="C51" s="12"/>
    </row>
    <row r="52" spans="3:3" x14ac:dyDescent="0.2">
      <c r="C52" s="12"/>
    </row>
  </sheetData>
  <mergeCells count="6">
    <mergeCell ref="E6:I6"/>
    <mergeCell ref="E5:G5"/>
    <mergeCell ref="A47:I47"/>
    <mergeCell ref="A48:I48"/>
    <mergeCell ref="J6:N6"/>
    <mergeCell ref="B6:D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O63"/>
  <sheetViews>
    <sheetView zoomScaleNormal="100" workbookViewId="0">
      <pane xSplit="1" ySplit="7" topLeftCell="B35" activePane="bottomRight" state="frozen"/>
      <selection pane="topRight" activeCell="B1" sqref="B1"/>
      <selection pane="bottomLeft" activeCell="A8" sqref="A8"/>
      <selection pane="bottomRight" activeCell="J6" sqref="J6:N6"/>
    </sheetView>
  </sheetViews>
  <sheetFormatPr defaultColWidth="9.140625" defaultRowHeight="12.75" x14ac:dyDescent="0.2"/>
  <cols>
    <col min="1" max="1" width="52.5703125" style="1" customWidth="1"/>
    <col min="2" max="9" width="15.5703125" style="10" customWidth="1"/>
    <col min="10" max="14" width="15.5703125" style="1" customWidth="1"/>
    <col min="15" max="16384" width="9.140625" style="1"/>
  </cols>
  <sheetData>
    <row r="1" spans="1:15" s="18" customFormat="1" x14ac:dyDescent="0.2">
      <c r="A1" s="16" t="s">
        <v>72</v>
      </c>
      <c r="B1" s="17"/>
      <c r="C1" s="14"/>
      <c r="D1" s="14"/>
      <c r="E1" s="14"/>
      <c r="F1" s="14"/>
      <c r="G1" s="14"/>
      <c r="H1" s="14"/>
      <c r="I1" s="14"/>
    </row>
    <row r="2" spans="1:15" s="18" customFormat="1" x14ac:dyDescent="0.2">
      <c r="A2" s="4" t="s">
        <v>136</v>
      </c>
      <c r="B2" s="17"/>
      <c r="C2" s="14"/>
      <c r="D2" s="14"/>
      <c r="E2" s="14"/>
      <c r="F2" s="14"/>
      <c r="G2" s="14"/>
      <c r="H2" s="14"/>
      <c r="I2" s="14"/>
    </row>
    <row r="3" spans="1:15" s="18" customFormat="1" x14ac:dyDescent="0.2">
      <c r="A3" s="21" t="s">
        <v>125</v>
      </c>
      <c r="B3" s="17"/>
      <c r="C3" s="14"/>
      <c r="D3" s="14"/>
      <c r="E3" s="14"/>
      <c r="F3" s="14"/>
      <c r="G3" s="14"/>
      <c r="H3" s="14"/>
      <c r="I3" s="14"/>
    </row>
    <row r="4" spans="1:15" s="18" customFormat="1" x14ac:dyDescent="0.2">
      <c r="A4" s="20" t="s">
        <v>126</v>
      </c>
      <c r="B4" s="17"/>
      <c r="C4" s="14"/>
      <c r="D4" s="14"/>
      <c r="E4" s="14"/>
      <c r="F4" s="14"/>
      <c r="G4" s="14"/>
      <c r="H4" s="14"/>
      <c r="I4" s="14"/>
    </row>
    <row r="5" spans="1:15" s="18" customFormat="1" x14ac:dyDescent="0.2">
      <c r="A5" s="18" t="s">
        <v>104</v>
      </c>
      <c r="B5" s="14"/>
      <c r="C5" s="14"/>
      <c r="D5" s="14"/>
      <c r="E5" s="185"/>
      <c r="F5" s="185"/>
      <c r="G5" s="185"/>
      <c r="H5" s="14"/>
      <c r="I5" s="14"/>
    </row>
    <row r="6" spans="1:15" s="18" customFormat="1" ht="14.25" customHeight="1" x14ac:dyDescent="0.2">
      <c r="B6" s="193" t="s">
        <v>152</v>
      </c>
      <c r="C6" s="202"/>
      <c r="D6" s="202"/>
      <c r="E6" s="194" t="s">
        <v>155</v>
      </c>
      <c r="F6" s="195"/>
      <c r="G6" s="195"/>
      <c r="H6" s="195"/>
      <c r="I6" s="196"/>
      <c r="J6" s="204" t="s">
        <v>156</v>
      </c>
      <c r="K6" s="205"/>
      <c r="L6" s="205"/>
      <c r="M6" s="205"/>
      <c r="N6" s="206"/>
      <c r="O6" s="25"/>
    </row>
    <row r="7" spans="1:15" s="18" customFormat="1" ht="57" customHeight="1" x14ac:dyDescent="0.2">
      <c r="A7" s="41"/>
      <c r="B7" s="40" t="s">
        <v>65</v>
      </c>
      <c r="C7" s="42" t="s">
        <v>92</v>
      </c>
      <c r="D7" s="47" t="s">
        <v>91</v>
      </c>
      <c r="E7" s="131" t="s">
        <v>93</v>
      </c>
      <c r="F7" s="132" t="s">
        <v>90</v>
      </c>
      <c r="G7" s="132" t="s">
        <v>66</v>
      </c>
      <c r="H7" s="132" t="s">
        <v>67</v>
      </c>
      <c r="I7" s="134" t="s">
        <v>70</v>
      </c>
      <c r="J7" s="120" t="s">
        <v>93</v>
      </c>
      <c r="K7" s="120" t="s">
        <v>90</v>
      </c>
      <c r="L7" s="120" t="s">
        <v>66</v>
      </c>
      <c r="M7" s="120" t="s">
        <v>67</v>
      </c>
      <c r="N7" s="121" t="s">
        <v>70</v>
      </c>
      <c r="O7" s="25"/>
    </row>
    <row r="8" spans="1:15" ht="15" x14ac:dyDescent="0.2">
      <c r="A8" s="1" t="s">
        <v>58</v>
      </c>
      <c r="B8" s="32">
        <v>18879.900000000001</v>
      </c>
      <c r="C8" s="36"/>
      <c r="D8" s="44"/>
      <c r="E8" s="101"/>
      <c r="F8" s="102"/>
      <c r="G8" s="103"/>
      <c r="H8" s="133"/>
      <c r="I8" s="135"/>
      <c r="J8" s="124"/>
      <c r="K8" s="123"/>
      <c r="L8" s="124"/>
      <c r="M8" s="125"/>
      <c r="N8" s="126"/>
      <c r="O8" s="24"/>
    </row>
    <row r="9" spans="1:15" ht="15" x14ac:dyDescent="0.2">
      <c r="A9" s="7" t="s">
        <v>59</v>
      </c>
      <c r="B9" s="34"/>
      <c r="C9" s="35"/>
      <c r="D9" s="44"/>
      <c r="E9" s="105"/>
      <c r="F9" s="102"/>
      <c r="G9" s="103"/>
      <c r="H9" s="107"/>
      <c r="I9" s="135"/>
      <c r="J9" s="128"/>
      <c r="K9" s="123"/>
      <c r="L9" s="124"/>
      <c r="M9" s="129"/>
      <c r="N9" s="126"/>
      <c r="O9" s="24"/>
    </row>
    <row r="10" spans="1:15" x14ac:dyDescent="0.2">
      <c r="A10" s="3" t="s">
        <v>16</v>
      </c>
      <c r="B10" s="32">
        <v>1627.8</v>
      </c>
      <c r="C10" s="36"/>
      <c r="D10" s="44"/>
      <c r="E10" s="101"/>
      <c r="F10" s="102"/>
      <c r="G10" s="103"/>
      <c r="H10" s="133"/>
      <c r="I10" s="135"/>
      <c r="J10" s="124"/>
      <c r="K10" s="123"/>
      <c r="L10" s="124"/>
      <c r="M10" s="125"/>
      <c r="N10" s="126"/>
      <c r="O10" s="24"/>
    </row>
    <row r="11" spans="1:15" x14ac:dyDescent="0.2">
      <c r="A11" s="8" t="s">
        <v>0</v>
      </c>
      <c r="B11" s="32"/>
      <c r="C11" s="36">
        <v>95.665000000000006</v>
      </c>
      <c r="D11" s="44">
        <f>C11/$B$10</f>
        <v>5.8769504853176072E-2</v>
      </c>
      <c r="E11" s="101">
        <v>95.117999999999995</v>
      </c>
      <c r="F11" s="102">
        <f>E11/$B$10</f>
        <v>5.8433468485071874E-2</v>
      </c>
      <c r="G11" s="136">
        <f>E11-C11</f>
        <v>-0.54700000000001125</v>
      </c>
      <c r="H11" s="104">
        <f>ROUND((F11-D11)*100,2)</f>
        <v>-0.03</v>
      </c>
      <c r="I11" s="135">
        <f>(E11-C11)/C11</f>
        <v>-5.7178696492971434E-3</v>
      </c>
      <c r="J11" s="124">
        <v>94.840999999999994</v>
      </c>
      <c r="K11" s="123">
        <f>J11/$B$10</f>
        <v>5.8263300159724779E-2</v>
      </c>
      <c r="L11" s="124">
        <f>J11-H11</f>
        <v>94.870999999999995</v>
      </c>
      <c r="M11" s="130">
        <f>ROUND((K11-I11)*100,2)</f>
        <v>6.4</v>
      </c>
      <c r="N11" s="126">
        <f>(J11-C11)/C11</f>
        <v>-8.6133904771861416E-3</v>
      </c>
      <c r="O11" s="24"/>
    </row>
    <row r="12" spans="1:15" x14ac:dyDescent="0.2">
      <c r="A12" s="8" t="s">
        <v>1</v>
      </c>
      <c r="B12" s="32"/>
      <c r="C12" s="36">
        <v>328.16</v>
      </c>
      <c r="D12" s="44">
        <f t="shared" ref="D12:D14" si="0">C12/$B$10</f>
        <v>0.20159724781914243</v>
      </c>
      <c r="E12" s="101">
        <v>326.88900000000001</v>
      </c>
      <c r="F12" s="102">
        <f t="shared" ref="F12:F14" si="1">E12/$B$10</f>
        <v>0.20081643936601548</v>
      </c>
      <c r="G12" s="136">
        <f t="shared" ref="G12:G61" si="2">E12-C12</f>
        <v>-1.271000000000015</v>
      </c>
      <c r="H12" s="104">
        <f t="shared" ref="H12:H14" si="3">ROUND((F12-D12)*100,2)</f>
        <v>-0.08</v>
      </c>
      <c r="I12" s="135">
        <f t="shared" ref="I12:I14" si="4">(E12-C12)/C12</f>
        <v>-3.8731106777182317E-3</v>
      </c>
      <c r="J12" s="124">
        <v>326.57400000000001</v>
      </c>
      <c r="K12" s="123">
        <f t="shared" ref="K12:K14" si="5">J12/$B$10</f>
        <v>0.20062292664946554</v>
      </c>
      <c r="L12" s="124">
        <f t="shared" ref="L12:L61" si="6">J12-H12</f>
        <v>326.654</v>
      </c>
      <c r="M12" s="130">
        <f t="shared" ref="M12:M14" si="7">ROUND((K12-I12)*100,2)</f>
        <v>20.45</v>
      </c>
      <c r="N12" s="126">
        <f t="shared" ref="N12:N61" si="8">(J12-C12)/C12</f>
        <v>-4.8330082886397265E-3</v>
      </c>
      <c r="O12" s="24"/>
    </row>
    <row r="13" spans="1:15" x14ac:dyDescent="0.2">
      <c r="A13" s="8" t="s">
        <v>2</v>
      </c>
      <c r="B13" s="32"/>
      <c r="C13" s="36">
        <v>659.56100000000004</v>
      </c>
      <c r="D13" s="44">
        <f t="shared" si="0"/>
        <v>0.40518552647745426</v>
      </c>
      <c r="E13" s="101">
        <v>659.56100000000004</v>
      </c>
      <c r="F13" s="102">
        <f t="shared" si="1"/>
        <v>0.40518552647745426</v>
      </c>
      <c r="G13" s="136">
        <f t="shared" si="2"/>
        <v>0</v>
      </c>
      <c r="H13" s="104">
        <f t="shared" si="3"/>
        <v>0</v>
      </c>
      <c r="I13" s="135">
        <f t="shared" si="4"/>
        <v>0</v>
      </c>
      <c r="J13" s="124">
        <v>659.56100000000004</v>
      </c>
      <c r="K13" s="123">
        <f t="shared" si="5"/>
        <v>0.40518552647745426</v>
      </c>
      <c r="L13" s="124">
        <f t="shared" si="6"/>
        <v>659.56100000000004</v>
      </c>
      <c r="M13" s="130">
        <f t="shared" si="7"/>
        <v>40.520000000000003</v>
      </c>
      <c r="N13" s="126">
        <f t="shared" si="8"/>
        <v>0</v>
      </c>
      <c r="O13" s="24"/>
    </row>
    <row r="14" spans="1:15" x14ac:dyDescent="0.2">
      <c r="A14" s="8" t="s">
        <v>3</v>
      </c>
      <c r="B14" s="32"/>
      <c r="C14" s="36">
        <v>857.02800000000002</v>
      </c>
      <c r="D14" s="44">
        <f t="shared" si="0"/>
        <v>0.52649465536306672</v>
      </c>
      <c r="E14" s="101">
        <v>856.6</v>
      </c>
      <c r="F14" s="102">
        <f t="shared" si="1"/>
        <v>0.52623172379899252</v>
      </c>
      <c r="G14" s="136">
        <f t="shared" ref="G14" si="9">E14-C14</f>
        <v>-0.42799999999999727</v>
      </c>
      <c r="H14" s="104">
        <f t="shared" si="3"/>
        <v>-0.03</v>
      </c>
      <c r="I14" s="135">
        <f t="shared" si="4"/>
        <v>-4.9940025296722778E-4</v>
      </c>
      <c r="J14" s="124">
        <v>856.6</v>
      </c>
      <c r="K14" s="123">
        <f t="shared" si="5"/>
        <v>0.52623172379899252</v>
      </c>
      <c r="L14" s="124">
        <f t="shared" si="6"/>
        <v>856.63</v>
      </c>
      <c r="M14" s="130">
        <f t="shared" si="7"/>
        <v>52.67</v>
      </c>
      <c r="N14" s="126">
        <f t="shared" si="8"/>
        <v>-4.9940025296722778E-4</v>
      </c>
      <c r="O14" s="24"/>
    </row>
    <row r="15" spans="1:15" x14ac:dyDescent="0.2">
      <c r="A15" s="3" t="s">
        <v>15</v>
      </c>
      <c r="B15" s="32">
        <v>2625.71</v>
      </c>
      <c r="C15" s="36"/>
      <c r="D15" s="44"/>
      <c r="E15" s="101"/>
      <c r="F15" s="102"/>
      <c r="G15" s="136"/>
      <c r="H15" s="133"/>
      <c r="I15" s="135"/>
      <c r="J15" s="124"/>
      <c r="K15" s="123"/>
      <c r="L15" s="124"/>
      <c r="M15" s="125"/>
      <c r="N15" s="126"/>
      <c r="O15" s="24"/>
    </row>
    <row r="16" spans="1:15" x14ac:dyDescent="0.2">
      <c r="A16" s="8" t="s">
        <v>0</v>
      </c>
      <c r="B16" s="32"/>
      <c r="C16" s="36">
        <v>109.325</v>
      </c>
      <c r="D16" s="44">
        <f>C16/$B$15</f>
        <v>4.163635740428303E-2</v>
      </c>
      <c r="E16" s="101">
        <v>109.21</v>
      </c>
      <c r="F16" s="102">
        <f>E16/$B$15</f>
        <v>4.1592559726702491E-2</v>
      </c>
      <c r="G16" s="136">
        <f t="shared" si="2"/>
        <v>-0.11500000000000909</v>
      </c>
      <c r="H16" s="104">
        <f t="shared" ref="H16:H19" si="10">ROUND((F16-D16)*100,2)</f>
        <v>0</v>
      </c>
      <c r="I16" s="135">
        <f t="shared" ref="I16:I19" si="11">(E16-C16)/C16</f>
        <v>-1.0519094443174853E-3</v>
      </c>
      <c r="J16" s="124">
        <v>108.738</v>
      </c>
      <c r="K16" s="123">
        <f>J16/$B$15</f>
        <v>4.1412798823937141E-2</v>
      </c>
      <c r="L16" s="124">
        <f t="shared" si="6"/>
        <v>108.738</v>
      </c>
      <c r="M16" s="130">
        <f t="shared" ref="M16:M19" si="12">ROUND((K16-I16)*100,2)</f>
        <v>4.25</v>
      </c>
      <c r="N16" s="126">
        <f t="shared" si="8"/>
        <v>-5.3693116853419003E-3</v>
      </c>
      <c r="O16" s="24"/>
    </row>
    <row r="17" spans="1:15" x14ac:dyDescent="0.2">
      <c r="A17" s="8" t="s">
        <v>1</v>
      </c>
      <c r="B17" s="32"/>
      <c r="C17" s="36">
        <v>437.81700000000001</v>
      </c>
      <c r="D17" s="44">
        <f t="shared" ref="D17:D19" si="13">C17/$B$15</f>
        <v>0.16674232874155942</v>
      </c>
      <c r="E17" s="101">
        <v>435.75700000000001</v>
      </c>
      <c r="F17" s="102">
        <f t="shared" ref="F17:F19" si="14">E17/$B$15</f>
        <v>0.16595777903881237</v>
      </c>
      <c r="G17" s="136">
        <f t="shared" si="2"/>
        <v>-2.0600000000000023</v>
      </c>
      <c r="H17" s="104">
        <f t="shared" si="10"/>
        <v>-0.08</v>
      </c>
      <c r="I17" s="135">
        <f t="shared" si="11"/>
        <v>-4.7051622024727275E-3</v>
      </c>
      <c r="J17" s="124">
        <v>433.86099999999999</v>
      </c>
      <c r="K17" s="123">
        <f t="shared" ref="K17:K19" si="15">J17/$B$15</f>
        <v>0.16523568863278884</v>
      </c>
      <c r="L17" s="124">
        <f t="shared" si="6"/>
        <v>433.94099999999997</v>
      </c>
      <c r="M17" s="130">
        <f t="shared" si="12"/>
        <v>16.989999999999998</v>
      </c>
      <c r="N17" s="126">
        <f t="shared" si="8"/>
        <v>-9.0357386762049373E-3</v>
      </c>
      <c r="O17" s="24"/>
    </row>
    <row r="18" spans="1:15" x14ac:dyDescent="0.2">
      <c r="A18" s="8" t="s">
        <v>2</v>
      </c>
      <c r="B18" s="32"/>
      <c r="C18" s="36">
        <v>1120.25</v>
      </c>
      <c r="D18" s="44">
        <f t="shared" si="13"/>
        <v>0.42664650704000062</v>
      </c>
      <c r="E18" s="101">
        <v>1119.82</v>
      </c>
      <c r="F18" s="102">
        <f t="shared" si="14"/>
        <v>0.42648274181078638</v>
      </c>
      <c r="G18" s="136">
        <f t="shared" si="2"/>
        <v>-0.43000000000006366</v>
      </c>
      <c r="H18" s="104">
        <f t="shared" si="10"/>
        <v>-0.02</v>
      </c>
      <c r="I18" s="135">
        <f t="shared" si="11"/>
        <v>-3.8384289221161672E-4</v>
      </c>
      <c r="J18" s="124">
        <v>1119.48</v>
      </c>
      <c r="K18" s="123">
        <f t="shared" si="15"/>
        <v>0.42635325302489613</v>
      </c>
      <c r="L18" s="124">
        <f t="shared" si="6"/>
        <v>1119.5</v>
      </c>
      <c r="M18" s="130">
        <f t="shared" si="12"/>
        <v>42.67</v>
      </c>
      <c r="N18" s="126">
        <f t="shared" si="8"/>
        <v>-6.8734657442533524E-4</v>
      </c>
      <c r="O18" s="24"/>
    </row>
    <row r="19" spans="1:15" x14ac:dyDescent="0.2">
      <c r="A19" s="8" t="s">
        <v>3</v>
      </c>
      <c r="B19" s="32"/>
      <c r="C19" s="36">
        <v>1535.65</v>
      </c>
      <c r="D19" s="44">
        <f t="shared" si="13"/>
        <v>0.58485133544831691</v>
      </c>
      <c r="E19" s="101">
        <v>1534.4</v>
      </c>
      <c r="F19" s="102">
        <f t="shared" si="14"/>
        <v>0.58437527373548492</v>
      </c>
      <c r="G19" s="136">
        <f t="shared" si="2"/>
        <v>-1.25</v>
      </c>
      <c r="H19" s="104">
        <f t="shared" si="10"/>
        <v>-0.05</v>
      </c>
      <c r="I19" s="135">
        <f t="shared" si="11"/>
        <v>-8.1398756227004851E-4</v>
      </c>
      <c r="J19" s="124">
        <v>1534.4</v>
      </c>
      <c r="K19" s="123">
        <f t="shared" si="15"/>
        <v>0.58437527373548492</v>
      </c>
      <c r="L19" s="124">
        <f t="shared" si="6"/>
        <v>1534.45</v>
      </c>
      <c r="M19" s="130">
        <f t="shared" si="12"/>
        <v>58.52</v>
      </c>
      <c r="N19" s="126">
        <f t="shared" si="8"/>
        <v>-8.1398756227004851E-4</v>
      </c>
      <c r="O19" s="24"/>
    </row>
    <row r="20" spans="1:15" x14ac:dyDescent="0.2">
      <c r="A20" s="3" t="s">
        <v>17</v>
      </c>
      <c r="B20" s="32">
        <v>3645.79</v>
      </c>
      <c r="C20" s="36"/>
      <c r="D20" s="44"/>
      <c r="E20" s="101"/>
      <c r="F20" s="102"/>
      <c r="G20" s="136"/>
      <c r="H20" s="133"/>
      <c r="I20" s="135"/>
      <c r="J20" s="124"/>
      <c r="K20" s="123"/>
      <c r="L20" s="124"/>
      <c r="M20" s="125"/>
      <c r="N20" s="126"/>
      <c r="O20" s="24"/>
    </row>
    <row r="21" spans="1:15" x14ac:dyDescent="0.2">
      <c r="A21" s="8" t="s">
        <v>0</v>
      </c>
      <c r="B21" s="32"/>
      <c r="C21" s="36">
        <v>146.06100000000001</v>
      </c>
      <c r="D21" s="44">
        <f>C21/$B$20</f>
        <v>4.0062921890728763E-2</v>
      </c>
      <c r="E21" s="101">
        <v>146.06100000000001</v>
      </c>
      <c r="F21" s="102">
        <f>E21/$B$20</f>
        <v>4.0062921890728763E-2</v>
      </c>
      <c r="G21" s="136">
        <f t="shared" si="2"/>
        <v>0</v>
      </c>
      <c r="H21" s="104">
        <f t="shared" ref="H21:H24" si="16">ROUND((F21-D21)*100,2)</f>
        <v>0</v>
      </c>
      <c r="I21" s="135">
        <f t="shared" ref="I21:I24" si="17">(E21-C21)/C21</f>
        <v>0</v>
      </c>
      <c r="J21" s="124">
        <v>144.786</v>
      </c>
      <c r="K21" s="123">
        <f>J21/$B$20</f>
        <v>3.971320344836099E-2</v>
      </c>
      <c r="L21" s="124">
        <f t="shared" si="6"/>
        <v>144.786</v>
      </c>
      <c r="M21" s="130">
        <f t="shared" ref="M21:M24" si="18">ROUND((K21-I21)*100,2)</f>
        <v>3.97</v>
      </c>
      <c r="N21" s="126">
        <f t="shared" si="8"/>
        <v>-8.7292295684680069E-3</v>
      </c>
      <c r="O21" s="24"/>
    </row>
    <row r="22" spans="1:15" x14ac:dyDescent="0.2">
      <c r="A22" s="8" t="s">
        <v>1</v>
      </c>
      <c r="B22" s="32"/>
      <c r="C22" s="36">
        <v>694.21</v>
      </c>
      <c r="D22" s="44">
        <f t="shared" ref="D22:D24" si="19">C22/$B$20</f>
        <v>0.19041414892245578</v>
      </c>
      <c r="E22" s="101">
        <v>692.09900000000005</v>
      </c>
      <c r="F22" s="102">
        <f t="shared" ref="F22:F24" si="20">E22/$B$20</f>
        <v>0.1898351248974845</v>
      </c>
      <c r="G22" s="136">
        <f t="shared" si="2"/>
        <v>-2.11099999999999</v>
      </c>
      <c r="H22" s="104">
        <f t="shared" si="16"/>
        <v>-0.06</v>
      </c>
      <c r="I22" s="135">
        <f t="shared" si="17"/>
        <v>-3.0408665965629849E-3</v>
      </c>
      <c r="J22" s="124">
        <v>691.024</v>
      </c>
      <c r="K22" s="123">
        <f t="shared" ref="K22:K24" si="21">J22/$B$20</f>
        <v>0.18954026424999795</v>
      </c>
      <c r="L22" s="124">
        <f t="shared" si="6"/>
        <v>691.08399999999995</v>
      </c>
      <c r="M22" s="130">
        <f t="shared" si="18"/>
        <v>19.260000000000002</v>
      </c>
      <c r="N22" s="126">
        <f t="shared" si="8"/>
        <v>-4.5893893778540147E-3</v>
      </c>
      <c r="O22" s="24"/>
    </row>
    <row r="23" spans="1:15" x14ac:dyDescent="0.2">
      <c r="A23" s="8" t="s">
        <v>2</v>
      </c>
      <c r="B23" s="32"/>
      <c r="C23" s="36">
        <v>1749.69</v>
      </c>
      <c r="D23" s="44">
        <f t="shared" si="19"/>
        <v>0.4799206756286018</v>
      </c>
      <c r="E23" s="101">
        <v>1749.69</v>
      </c>
      <c r="F23" s="102">
        <f t="shared" si="20"/>
        <v>0.4799206756286018</v>
      </c>
      <c r="G23" s="136">
        <f t="shared" si="2"/>
        <v>0</v>
      </c>
      <c r="H23" s="104">
        <f t="shared" si="16"/>
        <v>0</v>
      </c>
      <c r="I23" s="135">
        <f t="shared" si="17"/>
        <v>0</v>
      </c>
      <c r="J23" s="124">
        <v>1749.27</v>
      </c>
      <c r="K23" s="123">
        <f t="shared" si="21"/>
        <v>0.47980547425935122</v>
      </c>
      <c r="L23" s="124">
        <f t="shared" si="6"/>
        <v>1749.27</v>
      </c>
      <c r="M23" s="130">
        <f t="shared" si="18"/>
        <v>47.98</v>
      </c>
      <c r="N23" s="126">
        <f t="shared" si="8"/>
        <v>-2.4004252181819222E-4</v>
      </c>
      <c r="O23" s="24"/>
    </row>
    <row r="24" spans="1:15" x14ac:dyDescent="0.2">
      <c r="A24" s="8" t="s">
        <v>3</v>
      </c>
      <c r="B24" s="32"/>
      <c r="C24" s="36">
        <v>2391.3000000000002</v>
      </c>
      <c r="D24" s="44">
        <f t="shared" si="19"/>
        <v>0.65590722449729699</v>
      </c>
      <c r="E24" s="101">
        <v>2390.38</v>
      </c>
      <c r="F24" s="102">
        <f t="shared" si="20"/>
        <v>0.65565487864084326</v>
      </c>
      <c r="G24" s="136">
        <f t="shared" si="2"/>
        <v>-0.92000000000007276</v>
      </c>
      <c r="H24" s="104">
        <f t="shared" si="16"/>
        <v>-0.03</v>
      </c>
      <c r="I24" s="135">
        <f t="shared" si="17"/>
        <v>-3.8472797223270717E-4</v>
      </c>
      <c r="J24" s="124">
        <v>2390.38</v>
      </c>
      <c r="K24" s="123">
        <f t="shared" si="21"/>
        <v>0.65565487864084326</v>
      </c>
      <c r="L24" s="124">
        <f t="shared" si="6"/>
        <v>2390.4100000000003</v>
      </c>
      <c r="M24" s="130">
        <f t="shared" si="18"/>
        <v>65.599999999999994</v>
      </c>
      <c r="N24" s="126">
        <f t="shared" si="8"/>
        <v>-3.8472797223270717E-4</v>
      </c>
      <c r="O24" s="24"/>
    </row>
    <row r="25" spans="1:15" x14ac:dyDescent="0.2">
      <c r="A25" s="3" t="s">
        <v>18</v>
      </c>
      <c r="B25" s="32">
        <v>10430.799999999999</v>
      </c>
      <c r="C25" s="36"/>
      <c r="D25" s="44"/>
      <c r="E25" s="101"/>
      <c r="F25" s="102"/>
      <c r="G25" s="136"/>
      <c r="H25" s="133"/>
      <c r="I25" s="135"/>
      <c r="J25" s="124"/>
      <c r="K25" s="123"/>
      <c r="L25" s="124"/>
      <c r="M25" s="125"/>
      <c r="N25" s="126"/>
      <c r="O25" s="24"/>
    </row>
    <row r="26" spans="1:15" x14ac:dyDescent="0.2">
      <c r="A26" s="8" t="s">
        <v>0</v>
      </c>
      <c r="B26" s="32"/>
      <c r="C26" s="36">
        <v>285.07900000000001</v>
      </c>
      <c r="D26" s="44">
        <f>C26/$B$25</f>
        <v>2.7330501974920429E-2</v>
      </c>
      <c r="E26" s="101">
        <v>284.23099999999999</v>
      </c>
      <c r="F26" s="102">
        <f>E26/$B$25</f>
        <v>2.7249204279633395E-2</v>
      </c>
      <c r="G26" s="136">
        <f t="shared" si="2"/>
        <v>-0.84800000000001319</v>
      </c>
      <c r="H26" s="104">
        <f t="shared" ref="H26:H29" si="22">ROUND((F26-D26)*100,2)</f>
        <v>-0.01</v>
      </c>
      <c r="I26" s="135">
        <f t="shared" ref="I26:I29" si="23">(E26-C26)/C26</f>
        <v>-2.9746140543498931E-3</v>
      </c>
      <c r="J26" s="124">
        <v>283.79300000000001</v>
      </c>
      <c r="K26" s="123">
        <f>J26/$B$25</f>
        <v>2.7207213253058252E-2</v>
      </c>
      <c r="L26" s="124">
        <f t="shared" si="6"/>
        <v>283.803</v>
      </c>
      <c r="M26" s="130">
        <f t="shared" ref="M26:M29" si="24">ROUND((K26-I26)*100,2)</f>
        <v>3.02</v>
      </c>
      <c r="N26" s="126">
        <f t="shared" si="8"/>
        <v>-4.5110302758182867E-3</v>
      </c>
      <c r="O26" s="24"/>
    </row>
    <row r="27" spans="1:15" x14ac:dyDescent="0.2">
      <c r="A27" s="8" t="s">
        <v>1</v>
      </c>
      <c r="B27" s="32"/>
      <c r="C27" s="36">
        <v>931.37599999999998</v>
      </c>
      <c r="D27" s="44">
        <f t="shared" ref="D27:D29" si="25">C27/$B$25</f>
        <v>8.9290946044406946E-2</v>
      </c>
      <c r="E27" s="101">
        <v>926.99</v>
      </c>
      <c r="F27" s="102">
        <f t="shared" ref="F27:F29" si="26">E27/$B$25</f>
        <v>8.8870460559113407E-2</v>
      </c>
      <c r="G27" s="136">
        <f t="shared" si="2"/>
        <v>-4.3859999999999673</v>
      </c>
      <c r="H27" s="104">
        <f t="shared" si="22"/>
        <v>-0.04</v>
      </c>
      <c r="I27" s="135">
        <f t="shared" si="23"/>
        <v>-4.7091614986857801E-3</v>
      </c>
      <c r="J27" s="124">
        <v>922.529</v>
      </c>
      <c r="K27" s="123">
        <f t="shared" ref="K27:K29" si="27">J27/$B$25</f>
        <v>8.8442784829543278E-2</v>
      </c>
      <c r="L27" s="124">
        <f t="shared" si="6"/>
        <v>922.56899999999996</v>
      </c>
      <c r="M27" s="130">
        <f t="shared" si="24"/>
        <v>9.32</v>
      </c>
      <c r="N27" s="126">
        <f t="shared" si="8"/>
        <v>-9.4988490147909985E-3</v>
      </c>
      <c r="O27" s="24"/>
    </row>
    <row r="28" spans="1:15" x14ac:dyDescent="0.2">
      <c r="A28" s="8" t="s">
        <v>2</v>
      </c>
      <c r="B28" s="32"/>
      <c r="C28" s="36">
        <v>2062.98</v>
      </c>
      <c r="D28" s="44">
        <f t="shared" si="25"/>
        <v>0.19777773516892283</v>
      </c>
      <c r="E28" s="101">
        <v>2062.46</v>
      </c>
      <c r="F28" s="102">
        <f t="shared" si="26"/>
        <v>0.19772788280860532</v>
      </c>
      <c r="G28" s="136">
        <f t="shared" si="2"/>
        <v>-0.51999999999998181</v>
      </c>
      <c r="H28" s="104">
        <f t="shared" si="22"/>
        <v>0</v>
      </c>
      <c r="I28" s="135">
        <f t="shared" si="23"/>
        <v>-2.5206255029131734E-4</v>
      </c>
      <c r="J28" s="124">
        <v>2061.4699999999998</v>
      </c>
      <c r="K28" s="123">
        <f t="shared" si="27"/>
        <v>0.1976329715841546</v>
      </c>
      <c r="L28" s="124">
        <f t="shared" si="6"/>
        <v>2061.4699999999998</v>
      </c>
      <c r="M28" s="130">
        <f t="shared" si="24"/>
        <v>19.79</v>
      </c>
      <c r="N28" s="126">
        <f t="shared" si="8"/>
        <v>-7.3195086719222589E-4</v>
      </c>
      <c r="O28" s="24"/>
    </row>
    <row r="29" spans="1:15" x14ac:dyDescent="0.2">
      <c r="A29" s="8" t="s">
        <v>3</v>
      </c>
      <c r="B29" s="32"/>
      <c r="C29" s="36">
        <v>3197.45</v>
      </c>
      <c r="D29" s="44">
        <f t="shared" si="25"/>
        <v>0.30653928749472714</v>
      </c>
      <c r="E29" s="101">
        <v>3196.35</v>
      </c>
      <c r="F29" s="102">
        <f t="shared" si="26"/>
        <v>0.30643383057867085</v>
      </c>
      <c r="G29" s="136">
        <f t="shared" si="2"/>
        <v>-1.0999999999999091</v>
      </c>
      <c r="H29" s="104">
        <f t="shared" si="22"/>
        <v>-0.01</v>
      </c>
      <c r="I29" s="135">
        <f t="shared" si="23"/>
        <v>-3.4402414423991278E-4</v>
      </c>
      <c r="J29" s="124">
        <v>3195.91</v>
      </c>
      <c r="K29" s="123">
        <f t="shared" si="27"/>
        <v>0.30639164781224837</v>
      </c>
      <c r="L29" s="124">
        <f t="shared" si="6"/>
        <v>3195.92</v>
      </c>
      <c r="M29" s="130">
        <f t="shared" si="24"/>
        <v>30.67</v>
      </c>
      <c r="N29" s="126">
        <f t="shared" si="8"/>
        <v>-4.8163380193590633E-4</v>
      </c>
      <c r="O29" s="24"/>
    </row>
    <row r="30" spans="1:15" x14ac:dyDescent="0.2">
      <c r="A30" s="3" t="s">
        <v>53</v>
      </c>
      <c r="B30" s="32">
        <v>549.71500000000003</v>
      </c>
      <c r="C30" s="36"/>
      <c r="D30" s="44"/>
      <c r="E30" s="101"/>
      <c r="F30" s="102"/>
      <c r="G30" s="136"/>
      <c r="H30" s="133"/>
      <c r="I30" s="135"/>
      <c r="J30" s="124"/>
      <c r="K30" s="123"/>
      <c r="L30" s="124"/>
      <c r="M30" s="125"/>
      <c r="N30" s="126"/>
      <c r="O30" s="24"/>
    </row>
    <row r="31" spans="1:15" x14ac:dyDescent="0.2">
      <c r="A31" s="8" t="s">
        <v>0</v>
      </c>
      <c r="B31" s="32"/>
      <c r="C31" s="36">
        <v>20.919</v>
      </c>
      <c r="D31" s="44">
        <f>C31/$B$30</f>
        <v>3.8054264482504568E-2</v>
      </c>
      <c r="E31" s="101">
        <v>20.818999999999999</v>
      </c>
      <c r="F31" s="102">
        <f>E31/$B$30</f>
        <v>3.7872352036964603E-2</v>
      </c>
      <c r="G31" s="136">
        <f t="shared" si="2"/>
        <v>-0.10000000000000142</v>
      </c>
      <c r="H31" s="104">
        <f t="shared" ref="H31:H34" si="28">ROUND((F31-D31)*100,2)</f>
        <v>-0.02</v>
      </c>
      <c r="I31" s="135">
        <f t="shared" ref="I31:I34" si="29">(E31-C31)/C31</f>
        <v>-4.7803432286438845E-3</v>
      </c>
      <c r="J31" s="124">
        <v>20.751999999999999</v>
      </c>
      <c r="K31" s="123">
        <f>J31/$B$30</f>
        <v>3.7750470698452832E-2</v>
      </c>
      <c r="L31" s="137">
        <f t="shared" si="6"/>
        <v>20.771999999999998</v>
      </c>
      <c r="M31" s="130">
        <f t="shared" ref="M31:M34" si="30">ROUND((K31-I31)*100,2)</f>
        <v>4.25</v>
      </c>
      <c r="N31" s="126">
        <f t="shared" si="8"/>
        <v>-7.9831731918352505E-3</v>
      </c>
      <c r="O31" s="24"/>
    </row>
    <row r="32" spans="1:15" x14ac:dyDescent="0.2">
      <c r="A32" s="8" t="s">
        <v>1</v>
      </c>
      <c r="B32" s="32"/>
      <c r="C32" s="36">
        <v>92.043999999999997</v>
      </c>
      <c r="D32" s="44">
        <f t="shared" ref="D32:D34" si="31">C32/$B$30</f>
        <v>0.16743949137280226</v>
      </c>
      <c r="E32" s="101">
        <v>91.614000000000004</v>
      </c>
      <c r="F32" s="102">
        <f t="shared" ref="F32:F34" si="32">E32/$B$30</f>
        <v>0.16665726785698043</v>
      </c>
      <c r="G32" s="136">
        <f t="shared" si="2"/>
        <v>-0.42999999999999261</v>
      </c>
      <c r="H32" s="104">
        <f t="shared" si="28"/>
        <v>-0.08</v>
      </c>
      <c r="I32" s="135">
        <f t="shared" si="29"/>
        <v>-4.671678762330979E-3</v>
      </c>
      <c r="J32" s="124">
        <v>90.853999999999999</v>
      </c>
      <c r="K32" s="123">
        <f t="shared" ref="K32:K34" si="33">J32/$B$30</f>
        <v>0.16527473327087672</v>
      </c>
      <c r="L32" s="124">
        <f t="shared" si="6"/>
        <v>90.933999999999997</v>
      </c>
      <c r="M32" s="130">
        <f t="shared" si="30"/>
        <v>16.989999999999998</v>
      </c>
      <c r="N32" s="126">
        <f t="shared" si="8"/>
        <v>-1.2928599365520814E-2</v>
      </c>
      <c r="O32" s="24"/>
    </row>
    <row r="33" spans="1:15" x14ac:dyDescent="0.2">
      <c r="A33" s="8" t="s">
        <v>2</v>
      </c>
      <c r="B33" s="32"/>
      <c r="C33" s="36">
        <v>189.845</v>
      </c>
      <c r="D33" s="44">
        <f t="shared" si="31"/>
        <v>0.34535168223534013</v>
      </c>
      <c r="E33" s="101">
        <v>189.845</v>
      </c>
      <c r="F33" s="102">
        <f t="shared" si="32"/>
        <v>0.34535168223534013</v>
      </c>
      <c r="G33" s="136">
        <f t="shared" si="2"/>
        <v>0</v>
      </c>
      <c r="H33" s="104">
        <f t="shared" si="28"/>
        <v>0</v>
      </c>
      <c r="I33" s="135">
        <f t="shared" si="29"/>
        <v>0</v>
      </c>
      <c r="J33" s="124">
        <v>189.845</v>
      </c>
      <c r="K33" s="123">
        <f t="shared" si="33"/>
        <v>0.34535168223534013</v>
      </c>
      <c r="L33" s="124">
        <f t="shared" si="6"/>
        <v>189.845</v>
      </c>
      <c r="M33" s="130">
        <f t="shared" si="30"/>
        <v>34.54</v>
      </c>
      <c r="N33" s="126">
        <f t="shared" si="8"/>
        <v>0</v>
      </c>
      <c r="O33" s="24"/>
    </row>
    <row r="34" spans="1:15" x14ac:dyDescent="0.2">
      <c r="A34" s="8" t="s">
        <v>3</v>
      </c>
      <c r="B34" s="32"/>
      <c r="C34" s="36">
        <v>269.37599999999998</v>
      </c>
      <c r="D34" s="44">
        <f t="shared" si="31"/>
        <v>0.49002846929772692</v>
      </c>
      <c r="E34" s="101">
        <v>269.37599999999998</v>
      </c>
      <c r="F34" s="102">
        <f t="shared" si="32"/>
        <v>0.49002846929772692</v>
      </c>
      <c r="G34" s="136">
        <f t="shared" si="2"/>
        <v>0</v>
      </c>
      <c r="H34" s="104">
        <f t="shared" si="28"/>
        <v>0</v>
      </c>
      <c r="I34" s="135">
        <f t="shared" si="29"/>
        <v>0</v>
      </c>
      <c r="J34" s="124">
        <v>269.37599999999998</v>
      </c>
      <c r="K34" s="123">
        <f t="shared" si="33"/>
        <v>0.49002846929772692</v>
      </c>
      <c r="L34" s="124">
        <f t="shared" si="6"/>
        <v>269.37599999999998</v>
      </c>
      <c r="M34" s="130">
        <f t="shared" si="30"/>
        <v>49</v>
      </c>
      <c r="N34" s="126">
        <f t="shared" si="8"/>
        <v>0</v>
      </c>
      <c r="O34" s="24"/>
    </row>
    <row r="35" spans="1:15" ht="27.75" x14ac:dyDescent="0.2">
      <c r="A35" s="9" t="s">
        <v>87</v>
      </c>
      <c r="B35" s="34"/>
      <c r="C35" s="35"/>
      <c r="D35" s="44"/>
      <c r="E35" s="105"/>
      <c r="F35" s="102"/>
      <c r="G35" s="136"/>
      <c r="H35" s="107"/>
      <c r="I35" s="135"/>
      <c r="J35" s="128"/>
      <c r="K35" s="123"/>
      <c r="L35" s="124"/>
      <c r="M35" s="129"/>
      <c r="N35" s="126"/>
      <c r="O35" s="24"/>
    </row>
    <row r="36" spans="1:15" x14ac:dyDescent="0.2">
      <c r="A36" s="3" t="s">
        <v>60</v>
      </c>
      <c r="B36" s="32">
        <v>3993.93</v>
      </c>
      <c r="C36" s="36"/>
      <c r="D36" s="44"/>
      <c r="E36" s="101"/>
      <c r="F36" s="102"/>
      <c r="G36" s="136"/>
      <c r="H36" s="133"/>
      <c r="I36" s="135"/>
      <c r="J36" s="124"/>
      <c r="K36" s="123"/>
      <c r="L36" s="124"/>
      <c r="M36" s="125"/>
      <c r="N36" s="126"/>
      <c r="O36" s="24"/>
    </row>
    <row r="37" spans="1:15" x14ac:dyDescent="0.2">
      <c r="A37" s="3" t="s">
        <v>16</v>
      </c>
      <c r="B37" s="32">
        <v>302.55700000000002</v>
      </c>
      <c r="C37" s="36"/>
      <c r="D37" s="44"/>
      <c r="E37" s="101"/>
      <c r="F37" s="102"/>
      <c r="G37" s="136"/>
      <c r="H37" s="133"/>
      <c r="I37" s="135"/>
      <c r="J37" s="124"/>
      <c r="K37" s="123"/>
      <c r="L37" s="124"/>
      <c r="M37" s="125"/>
      <c r="N37" s="126"/>
      <c r="O37" s="24"/>
    </row>
    <row r="38" spans="1:15" x14ac:dyDescent="0.2">
      <c r="A38" s="8" t="s">
        <v>0</v>
      </c>
      <c r="B38" s="32"/>
      <c r="C38" s="36">
        <v>9.2430000000000003</v>
      </c>
      <c r="D38" s="44">
        <f>C38/$B$37</f>
        <v>3.0549615444362549E-2</v>
      </c>
      <c r="E38" s="101">
        <v>8.9480000000000004</v>
      </c>
      <c r="F38" s="102">
        <f>E38/$B$37</f>
        <v>2.9574592556113392E-2</v>
      </c>
      <c r="G38" s="136">
        <f t="shared" si="2"/>
        <v>-0.29499999999999993</v>
      </c>
      <c r="H38" s="104">
        <f t="shared" ref="H38:H41" si="34">ROUND((F38-D38)*100,2)</f>
        <v>-0.1</v>
      </c>
      <c r="I38" s="135">
        <f t="shared" ref="I38:I41" si="35">(E38-C38)/C38</f>
        <v>-3.1916044574272412E-2</v>
      </c>
      <c r="J38" s="124">
        <v>8.9480000000000004</v>
      </c>
      <c r="K38" s="123">
        <f>J38/$B$37</f>
        <v>2.9574592556113392E-2</v>
      </c>
      <c r="L38" s="124">
        <f t="shared" si="6"/>
        <v>9.048</v>
      </c>
      <c r="M38" s="130">
        <f t="shared" ref="M38:M41" si="36">ROUND((K38-I38)*100,2)</f>
        <v>6.15</v>
      </c>
      <c r="N38" s="126">
        <f t="shared" si="8"/>
        <v>-3.1916044574272412E-2</v>
      </c>
      <c r="O38" s="24"/>
    </row>
    <row r="39" spans="1:15" x14ac:dyDescent="0.2">
      <c r="A39" s="8" t="s">
        <v>1</v>
      </c>
      <c r="B39" s="32"/>
      <c r="C39" s="36">
        <v>49.35</v>
      </c>
      <c r="D39" s="44">
        <f t="shared" ref="D39:D40" si="37">C39/$B$37</f>
        <v>0.16310976113591819</v>
      </c>
      <c r="E39" s="101">
        <v>49.088999999999999</v>
      </c>
      <c r="F39" s="102">
        <f t="shared" ref="F39:F41" si="38">E39/$B$37</f>
        <v>0.16224711376699266</v>
      </c>
      <c r="G39" s="136">
        <f t="shared" si="2"/>
        <v>-0.26100000000000279</v>
      </c>
      <c r="H39" s="104">
        <f t="shared" si="34"/>
        <v>-0.09</v>
      </c>
      <c r="I39" s="135">
        <f t="shared" si="35"/>
        <v>-5.2887537993921534E-3</v>
      </c>
      <c r="J39" s="124">
        <v>49.088999999999999</v>
      </c>
      <c r="K39" s="123">
        <f t="shared" ref="K39:K41" si="39">J39/$B$37</f>
        <v>0.16224711376699266</v>
      </c>
      <c r="L39" s="124">
        <f t="shared" si="6"/>
        <v>49.179000000000002</v>
      </c>
      <c r="M39" s="130">
        <f t="shared" si="36"/>
        <v>16.75</v>
      </c>
      <c r="N39" s="126">
        <f t="shared" si="8"/>
        <v>-5.2887537993921534E-3</v>
      </c>
      <c r="O39" s="24"/>
    </row>
    <row r="40" spans="1:15" x14ac:dyDescent="0.2">
      <c r="A40" s="8" t="s">
        <v>2</v>
      </c>
      <c r="B40" s="32"/>
      <c r="C40" s="36">
        <v>133.762</v>
      </c>
      <c r="D40" s="44">
        <f t="shared" si="37"/>
        <v>0.44210512399316493</v>
      </c>
      <c r="E40" s="101">
        <v>133.762</v>
      </c>
      <c r="F40" s="102">
        <f t="shared" si="38"/>
        <v>0.44210512399316493</v>
      </c>
      <c r="G40" s="136">
        <f t="shared" si="2"/>
        <v>0</v>
      </c>
      <c r="H40" s="104">
        <f t="shared" si="34"/>
        <v>0</v>
      </c>
      <c r="I40" s="135">
        <f t="shared" si="35"/>
        <v>0</v>
      </c>
      <c r="J40" s="124">
        <v>133.762</v>
      </c>
      <c r="K40" s="123">
        <f t="shared" si="39"/>
        <v>0.44210512399316493</v>
      </c>
      <c r="L40" s="124">
        <f t="shared" si="6"/>
        <v>133.762</v>
      </c>
      <c r="M40" s="130">
        <f t="shared" si="36"/>
        <v>44.21</v>
      </c>
      <c r="N40" s="126">
        <f t="shared" si="8"/>
        <v>0</v>
      </c>
      <c r="O40" s="24"/>
    </row>
    <row r="41" spans="1:15" x14ac:dyDescent="0.2">
      <c r="A41" s="8" t="s">
        <v>3</v>
      </c>
      <c r="B41" s="32"/>
      <c r="C41" s="36">
        <v>174.73</v>
      </c>
      <c r="D41" s="44">
        <f>C41/$B$37</f>
        <v>0.57751101445347486</v>
      </c>
      <c r="E41" s="101">
        <v>174.73</v>
      </c>
      <c r="F41" s="102">
        <f t="shared" si="38"/>
        <v>0.57751101445347486</v>
      </c>
      <c r="G41" s="136">
        <f t="shared" si="2"/>
        <v>0</v>
      </c>
      <c r="H41" s="104">
        <f t="shared" si="34"/>
        <v>0</v>
      </c>
      <c r="I41" s="135">
        <f t="shared" si="35"/>
        <v>0</v>
      </c>
      <c r="J41" s="124">
        <v>174.73</v>
      </c>
      <c r="K41" s="123">
        <f t="shared" si="39"/>
        <v>0.57751101445347486</v>
      </c>
      <c r="L41" s="124">
        <f t="shared" si="6"/>
        <v>174.73</v>
      </c>
      <c r="M41" s="130">
        <f t="shared" si="36"/>
        <v>57.75</v>
      </c>
      <c r="N41" s="126">
        <f t="shared" si="8"/>
        <v>0</v>
      </c>
      <c r="O41" s="24"/>
    </row>
    <row r="42" spans="1:15" x14ac:dyDescent="0.2">
      <c r="A42" s="3" t="s">
        <v>15</v>
      </c>
      <c r="B42" s="32">
        <v>581.31899999999996</v>
      </c>
      <c r="C42" s="36"/>
      <c r="D42" s="44"/>
      <c r="E42" s="101"/>
      <c r="F42" s="102"/>
      <c r="G42" s="136"/>
      <c r="H42" s="133"/>
      <c r="I42" s="135"/>
      <c r="J42" s="124"/>
      <c r="K42" s="123"/>
      <c r="L42" s="124"/>
      <c r="M42" s="125"/>
      <c r="N42" s="126"/>
      <c r="O42" s="24"/>
    </row>
    <row r="43" spans="1:15" x14ac:dyDescent="0.2">
      <c r="A43" s="8" t="s">
        <v>0</v>
      </c>
      <c r="B43" s="32"/>
      <c r="C43" s="36">
        <v>16.640999999999998</v>
      </c>
      <c r="D43" s="44">
        <f>C43/$B$42</f>
        <v>2.8626279202984935E-2</v>
      </c>
      <c r="E43" s="101">
        <v>16.640999999999998</v>
      </c>
      <c r="F43" s="102">
        <f>E43/$B$42</f>
        <v>2.8626279202984935E-2</v>
      </c>
      <c r="G43" s="136">
        <f t="shared" si="2"/>
        <v>0</v>
      </c>
      <c r="H43" s="104">
        <f t="shared" ref="H43:H46" si="40">ROUND((F43-D43)*100,2)</f>
        <v>0</v>
      </c>
      <c r="I43" s="135">
        <f t="shared" ref="I43:I46" si="41">(E43-C43)/C43</f>
        <v>0</v>
      </c>
      <c r="J43" s="124">
        <v>16.640999999999998</v>
      </c>
      <c r="K43" s="123">
        <f>J43/$B$42</f>
        <v>2.8626279202984935E-2</v>
      </c>
      <c r="L43" s="124">
        <f t="shared" si="6"/>
        <v>16.640999999999998</v>
      </c>
      <c r="M43" s="130">
        <f t="shared" ref="M43:M46" si="42">ROUND((K43-I43)*100,2)</f>
        <v>2.86</v>
      </c>
      <c r="N43" s="126">
        <f t="shared" si="8"/>
        <v>0</v>
      </c>
      <c r="O43" s="24"/>
    </row>
    <row r="44" spans="1:15" x14ac:dyDescent="0.2">
      <c r="A44" s="8" t="s">
        <v>1</v>
      </c>
      <c r="B44" s="32"/>
      <c r="C44" s="36">
        <v>86.447000000000003</v>
      </c>
      <c r="D44" s="44">
        <f t="shared" ref="D44:D46" si="43">C44/$B$42</f>
        <v>0.14870836838293605</v>
      </c>
      <c r="E44" s="101">
        <v>86.031000000000006</v>
      </c>
      <c r="F44" s="102">
        <f t="shared" ref="F44:F46" si="44">E44/$B$42</f>
        <v>0.14799275440850895</v>
      </c>
      <c r="G44" s="136">
        <f t="shared" si="2"/>
        <v>-0.41599999999999682</v>
      </c>
      <c r="H44" s="104">
        <f t="shared" si="40"/>
        <v>-7.0000000000000007E-2</v>
      </c>
      <c r="I44" s="135">
        <f t="shared" si="41"/>
        <v>-4.8121970687241521E-3</v>
      </c>
      <c r="J44" s="124">
        <v>86.031000000000006</v>
      </c>
      <c r="K44" s="123">
        <f t="shared" ref="K44:K46" si="45">J44/$B$42</f>
        <v>0.14799275440850895</v>
      </c>
      <c r="L44" s="124">
        <f t="shared" si="6"/>
        <v>86.100999999999999</v>
      </c>
      <c r="M44" s="130">
        <f t="shared" si="42"/>
        <v>15.28</v>
      </c>
      <c r="N44" s="126">
        <f t="shared" si="8"/>
        <v>-4.8121970687241521E-3</v>
      </c>
      <c r="O44" s="24"/>
    </row>
    <row r="45" spans="1:15" x14ac:dyDescent="0.2">
      <c r="A45" s="8" t="s">
        <v>2</v>
      </c>
      <c r="B45" s="32"/>
      <c r="C45" s="36">
        <v>286.49099999999999</v>
      </c>
      <c r="D45" s="44">
        <f t="shared" si="43"/>
        <v>0.49282923833557823</v>
      </c>
      <c r="E45" s="101">
        <v>286.358</v>
      </c>
      <c r="F45" s="102">
        <f t="shared" si="44"/>
        <v>0.49260044829086957</v>
      </c>
      <c r="G45" s="136">
        <f t="shared" si="2"/>
        <v>-0.13299999999998136</v>
      </c>
      <c r="H45" s="104">
        <f t="shared" si="40"/>
        <v>-0.02</v>
      </c>
      <c r="I45" s="135">
        <f t="shared" si="41"/>
        <v>-4.6423796908098808E-4</v>
      </c>
      <c r="J45" s="124">
        <v>286.358</v>
      </c>
      <c r="K45" s="123">
        <f t="shared" si="45"/>
        <v>0.49260044829086957</v>
      </c>
      <c r="L45" s="124">
        <f t="shared" si="6"/>
        <v>286.37799999999999</v>
      </c>
      <c r="M45" s="130">
        <f t="shared" si="42"/>
        <v>49.31</v>
      </c>
      <c r="N45" s="126">
        <f t="shared" si="8"/>
        <v>-4.6423796908098808E-4</v>
      </c>
      <c r="O45" s="24"/>
    </row>
    <row r="46" spans="1:15" x14ac:dyDescent="0.2">
      <c r="A46" s="8" t="s">
        <v>3</v>
      </c>
      <c r="B46" s="32"/>
      <c r="C46" s="36">
        <v>398.41899999999998</v>
      </c>
      <c r="D46" s="44">
        <f t="shared" si="43"/>
        <v>0.68537068287807557</v>
      </c>
      <c r="E46" s="101">
        <v>398.41899999999998</v>
      </c>
      <c r="F46" s="102">
        <f t="shared" si="44"/>
        <v>0.68537068287807557</v>
      </c>
      <c r="G46" s="136">
        <f t="shared" si="2"/>
        <v>0</v>
      </c>
      <c r="H46" s="104">
        <f t="shared" si="40"/>
        <v>0</v>
      </c>
      <c r="I46" s="135">
        <f t="shared" si="41"/>
        <v>0</v>
      </c>
      <c r="J46" s="124">
        <v>398.41899999999998</v>
      </c>
      <c r="K46" s="123">
        <f t="shared" si="45"/>
        <v>0.68537068287807557</v>
      </c>
      <c r="L46" s="124">
        <f t="shared" si="6"/>
        <v>398.41899999999998</v>
      </c>
      <c r="M46" s="130">
        <f t="shared" si="42"/>
        <v>68.540000000000006</v>
      </c>
      <c r="N46" s="126">
        <f t="shared" si="8"/>
        <v>0</v>
      </c>
      <c r="O46" s="24"/>
    </row>
    <row r="47" spans="1:15" x14ac:dyDescent="0.2">
      <c r="A47" s="3" t="s">
        <v>17</v>
      </c>
      <c r="B47" s="32">
        <v>995.53099999999995</v>
      </c>
      <c r="C47" s="36"/>
      <c r="D47" s="44"/>
      <c r="E47" s="101"/>
      <c r="F47" s="102"/>
      <c r="G47" s="136"/>
      <c r="H47" s="133"/>
      <c r="I47" s="135"/>
      <c r="J47" s="124"/>
      <c r="K47" s="123"/>
      <c r="L47" s="124"/>
      <c r="M47" s="125"/>
      <c r="N47" s="126"/>
      <c r="O47" s="24"/>
    </row>
    <row r="48" spans="1:15" x14ac:dyDescent="0.2">
      <c r="A48" s="8" t="s">
        <v>0</v>
      </c>
      <c r="B48" s="32"/>
      <c r="C48" s="36">
        <v>27.625</v>
      </c>
      <c r="D48" s="44">
        <f>C48/$B$47</f>
        <v>2.7749010327152043E-2</v>
      </c>
      <c r="E48" s="101">
        <v>27.625</v>
      </c>
      <c r="F48" s="102">
        <f>E48/$B$47</f>
        <v>2.7749010327152043E-2</v>
      </c>
      <c r="G48" s="136">
        <f t="shared" si="2"/>
        <v>0</v>
      </c>
      <c r="H48" s="104">
        <f t="shared" ref="H48:H51" si="46">ROUND((F48-D48)*100,2)</f>
        <v>0</v>
      </c>
      <c r="I48" s="135">
        <f t="shared" ref="I48:I51" si="47">(E48-C48)/C48</f>
        <v>0</v>
      </c>
      <c r="J48" s="124">
        <v>27.350999999999999</v>
      </c>
      <c r="K48" s="123">
        <f>J48/$B$47</f>
        <v>2.747378032426916E-2</v>
      </c>
      <c r="L48" s="124">
        <f t="shared" si="6"/>
        <v>27.350999999999999</v>
      </c>
      <c r="M48" s="130">
        <f t="shared" ref="M48:M51" si="48">ROUND((K48-I48)*100,2)</f>
        <v>2.75</v>
      </c>
      <c r="N48" s="126">
        <f t="shared" si="8"/>
        <v>-9.9185520361991276E-3</v>
      </c>
      <c r="O48" s="24"/>
    </row>
    <row r="49" spans="1:15" x14ac:dyDescent="0.2">
      <c r="A49" s="8" t="s">
        <v>1</v>
      </c>
      <c r="B49" s="32"/>
      <c r="C49" s="36">
        <v>189.03700000000001</v>
      </c>
      <c r="D49" s="44">
        <f t="shared" ref="D49:D51" si="49">C49/$B$47</f>
        <v>0.18988559874077252</v>
      </c>
      <c r="E49" s="101">
        <v>188.898</v>
      </c>
      <c r="F49" s="102">
        <f t="shared" ref="F49:F51" si="50">E49/$B$47</f>
        <v>0.18974597476120783</v>
      </c>
      <c r="G49" s="136">
        <f t="shared" si="2"/>
        <v>-0.13900000000001</v>
      </c>
      <c r="H49" s="104">
        <f t="shared" si="46"/>
        <v>-0.01</v>
      </c>
      <c r="I49" s="135">
        <f t="shared" si="47"/>
        <v>-7.353057866978951E-4</v>
      </c>
      <c r="J49" s="124">
        <v>188.898</v>
      </c>
      <c r="K49" s="123">
        <f t="shared" ref="K49:K51" si="51">J49/$B$47</f>
        <v>0.18974597476120783</v>
      </c>
      <c r="L49" s="124">
        <f t="shared" si="6"/>
        <v>188.90799999999999</v>
      </c>
      <c r="M49" s="130">
        <f t="shared" si="48"/>
        <v>19.05</v>
      </c>
      <c r="N49" s="126">
        <f t="shared" si="8"/>
        <v>-7.353057866978951E-4</v>
      </c>
      <c r="O49" s="24"/>
    </row>
    <row r="50" spans="1:15" x14ac:dyDescent="0.2">
      <c r="A50" s="8" t="s">
        <v>2</v>
      </c>
      <c r="B50" s="32"/>
      <c r="C50" s="36">
        <v>527.56299999999999</v>
      </c>
      <c r="D50" s="44">
        <f t="shared" si="49"/>
        <v>0.52993126281351366</v>
      </c>
      <c r="E50" s="101">
        <v>527.56299999999999</v>
      </c>
      <c r="F50" s="102">
        <f t="shared" si="50"/>
        <v>0.52993126281351366</v>
      </c>
      <c r="G50" s="136">
        <f t="shared" si="2"/>
        <v>0</v>
      </c>
      <c r="H50" s="104">
        <f t="shared" si="46"/>
        <v>0</v>
      </c>
      <c r="I50" s="135">
        <f t="shared" si="47"/>
        <v>0</v>
      </c>
      <c r="J50" s="124">
        <v>527.19600000000003</v>
      </c>
      <c r="K50" s="123">
        <f t="shared" si="51"/>
        <v>0.52956261532790039</v>
      </c>
      <c r="L50" s="124">
        <f t="shared" si="6"/>
        <v>527.19600000000003</v>
      </c>
      <c r="M50" s="130">
        <f t="shared" si="48"/>
        <v>52.96</v>
      </c>
      <c r="N50" s="126">
        <f t="shared" si="8"/>
        <v>-6.9565151460576613E-4</v>
      </c>
      <c r="O50" s="24"/>
    </row>
    <row r="51" spans="1:15" x14ac:dyDescent="0.2">
      <c r="A51" s="8" t="s">
        <v>3</v>
      </c>
      <c r="B51" s="32"/>
      <c r="C51" s="36">
        <v>174.73</v>
      </c>
      <c r="D51" s="44">
        <f t="shared" si="49"/>
        <v>0.17551437373622719</v>
      </c>
      <c r="E51" s="101">
        <v>715.79100000000005</v>
      </c>
      <c r="F51" s="102">
        <f t="shared" si="50"/>
        <v>0.7190042299034386</v>
      </c>
      <c r="G51" s="136">
        <f t="shared" si="2"/>
        <v>541.06100000000004</v>
      </c>
      <c r="H51" s="104">
        <f t="shared" si="46"/>
        <v>54.35</v>
      </c>
      <c r="I51" s="135">
        <f t="shared" si="47"/>
        <v>3.0965546843701715</v>
      </c>
      <c r="J51" s="124">
        <v>715.79100000000005</v>
      </c>
      <c r="K51" s="123">
        <f t="shared" si="51"/>
        <v>0.7190042299034386</v>
      </c>
      <c r="L51" s="124">
        <f t="shared" si="6"/>
        <v>661.44100000000003</v>
      </c>
      <c r="M51" s="130">
        <f t="shared" si="48"/>
        <v>-237.76</v>
      </c>
      <c r="N51" s="126">
        <f t="shared" si="8"/>
        <v>3.0965546843701715</v>
      </c>
      <c r="O51" s="24"/>
    </row>
    <row r="52" spans="1:15" x14ac:dyDescent="0.2">
      <c r="A52" s="3" t="s">
        <v>18</v>
      </c>
      <c r="B52" s="32">
        <v>1910.53</v>
      </c>
      <c r="C52" s="36"/>
      <c r="D52" s="44"/>
      <c r="E52" s="101"/>
      <c r="F52" s="102"/>
      <c r="G52" s="136"/>
      <c r="H52" s="133"/>
      <c r="I52" s="135"/>
      <c r="J52" s="124"/>
      <c r="K52" s="123"/>
      <c r="L52" s="124"/>
      <c r="M52" s="125"/>
      <c r="N52" s="126"/>
      <c r="O52" s="24"/>
    </row>
    <row r="53" spans="1:15" x14ac:dyDescent="0.2">
      <c r="A53" s="8" t="s">
        <v>0</v>
      </c>
      <c r="B53" s="32"/>
      <c r="C53" s="36">
        <v>26.66</v>
      </c>
      <c r="D53" s="44">
        <f>C53/$B$52</f>
        <v>1.3954243063443129E-2</v>
      </c>
      <c r="E53" s="101">
        <v>26.385999999999999</v>
      </c>
      <c r="F53" s="102">
        <f>E53/$B$52</f>
        <v>1.38108273620409E-2</v>
      </c>
      <c r="G53" s="136">
        <f t="shared" si="2"/>
        <v>-0.27400000000000091</v>
      </c>
      <c r="H53" s="104">
        <f t="shared" ref="H53:H56" si="52">ROUND((F53-D53)*100,2)</f>
        <v>-0.01</v>
      </c>
      <c r="I53" s="135">
        <f t="shared" ref="I53:I56" si="53">(E53-C53)/C53</f>
        <v>-1.0277569392348121E-2</v>
      </c>
      <c r="J53" s="124">
        <v>26.385999999999999</v>
      </c>
      <c r="K53" s="123">
        <f>J53/$B$52</f>
        <v>1.38108273620409E-2</v>
      </c>
      <c r="L53" s="124">
        <f t="shared" si="6"/>
        <v>26.396000000000001</v>
      </c>
      <c r="M53" s="130">
        <f t="shared" ref="M53:M56" si="54">ROUND((K53-I53)*100,2)</f>
        <v>2.41</v>
      </c>
      <c r="N53" s="126">
        <f t="shared" si="8"/>
        <v>-1.0277569392348121E-2</v>
      </c>
      <c r="O53" s="24"/>
    </row>
    <row r="54" spans="1:15" x14ac:dyDescent="0.2">
      <c r="A54" s="8" t="s">
        <v>1</v>
      </c>
      <c r="B54" s="32"/>
      <c r="C54" s="36">
        <v>165.70500000000001</v>
      </c>
      <c r="D54" s="44">
        <f t="shared" ref="D54:D56" si="55">C54/$B$52</f>
        <v>8.6732477375387987E-2</v>
      </c>
      <c r="E54" s="101">
        <v>165.613</v>
      </c>
      <c r="F54" s="102">
        <f t="shared" ref="F54:F56" si="56">E54/$B$52</f>
        <v>8.6684323198274821E-2</v>
      </c>
      <c r="G54" s="136">
        <f t="shared" si="2"/>
        <v>-9.200000000001296E-2</v>
      </c>
      <c r="H54" s="104">
        <f t="shared" si="52"/>
        <v>0</v>
      </c>
      <c r="I54" s="135">
        <f t="shared" si="53"/>
        <v>-5.5520352433549352E-4</v>
      </c>
      <c r="J54" s="124">
        <v>165.46100000000001</v>
      </c>
      <c r="K54" s="123">
        <f t="shared" ref="K54:K56" si="57">J54/$B$52</f>
        <v>8.6604764123044395E-2</v>
      </c>
      <c r="L54" s="124">
        <f t="shared" si="6"/>
        <v>165.46100000000001</v>
      </c>
      <c r="M54" s="130">
        <f t="shared" si="54"/>
        <v>8.7200000000000006</v>
      </c>
      <c r="N54" s="126">
        <f t="shared" si="8"/>
        <v>-1.472496303672187E-3</v>
      </c>
      <c r="O54" s="24"/>
    </row>
    <row r="55" spans="1:15" x14ac:dyDescent="0.2">
      <c r="A55" s="8" t="s">
        <v>2</v>
      </c>
      <c r="B55" s="32"/>
      <c r="C55" s="36">
        <v>439.315</v>
      </c>
      <c r="D55" s="44">
        <f t="shared" si="55"/>
        <v>0.2299440469398544</v>
      </c>
      <c r="E55" s="101">
        <v>439.315</v>
      </c>
      <c r="F55" s="102">
        <f t="shared" si="56"/>
        <v>0.2299440469398544</v>
      </c>
      <c r="G55" s="136">
        <f t="shared" si="2"/>
        <v>0</v>
      </c>
      <c r="H55" s="104">
        <f t="shared" si="52"/>
        <v>0</v>
      </c>
      <c r="I55" s="135">
        <f t="shared" si="53"/>
        <v>0</v>
      </c>
      <c r="J55" s="124">
        <v>438.94499999999999</v>
      </c>
      <c r="K55" s="123">
        <f t="shared" si="57"/>
        <v>0.2297503834014645</v>
      </c>
      <c r="L55" s="124">
        <f t="shared" si="6"/>
        <v>438.94499999999999</v>
      </c>
      <c r="M55" s="130">
        <f t="shared" si="54"/>
        <v>22.98</v>
      </c>
      <c r="N55" s="126">
        <f t="shared" si="8"/>
        <v>-8.4222027474592162E-4</v>
      </c>
      <c r="O55" s="24"/>
    </row>
    <row r="56" spans="1:15" x14ac:dyDescent="0.2">
      <c r="A56" s="8" t="s">
        <v>3</v>
      </c>
      <c r="B56" s="32"/>
      <c r="C56" s="36">
        <v>697.38400000000001</v>
      </c>
      <c r="D56" s="44">
        <f t="shared" si="55"/>
        <v>0.3650212244769776</v>
      </c>
      <c r="E56" s="101">
        <v>696.98800000000006</v>
      </c>
      <c r="F56" s="102">
        <f t="shared" si="56"/>
        <v>0.3648139521494036</v>
      </c>
      <c r="G56" s="136">
        <f t="shared" si="2"/>
        <v>-0.39599999999995816</v>
      </c>
      <c r="H56" s="104">
        <f t="shared" si="52"/>
        <v>-0.02</v>
      </c>
      <c r="I56" s="135">
        <f t="shared" si="53"/>
        <v>-5.6783637135345542E-4</v>
      </c>
      <c r="J56" s="124">
        <v>696.73900000000003</v>
      </c>
      <c r="K56" s="123">
        <f t="shared" si="57"/>
        <v>0.36468362182221692</v>
      </c>
      <c r="L56" s="124">
        <f t="shared" si="6"/>
        <v>696.75900000000001</v>
      </c>
      <c r="M56" s="130">
        <f t="shared" si="54"/>
        <v>36.53</v>
      </c>
      <c r="N56" s="126">
        <f t="shared" si="8"/>
        <v>-9.2488499879547249E-4</v>
      </c>
      <c r="O56" s="24"/>
    </row>
    <row r="57" spans="1:15" x14ac:dyDescent="0.2">
      <c r="A57" s="3" t="s">
        <v>53</v>
      </c>
      <c r="B57" s="32">
        <v>203.99799999999999</v>
      </c>
      <c r="C57" s="36"/>
      <c r="D57" s="44"/>
      <c r="E57" s="101"/>
      <c r="F57" s="102"/>
      <c r="G57" s="136"/>
      <c r="H57" s="133"/>
      <c r="I57" s="135"/>
      <c r="J57" s="124"/>
      <c r="K57" s="123"/>
      <c r="L57" s="124"/>
      <c r="M57" s="125"/>
      <c r="N57" s="126"/>
      <c r="O57" s="24"/>
    </row>
    <row r="58" spans="1:15" x14ac:dyDescent="0.2">
      <c r="A58" s="8" t="s">
        <v>0</v>
      </c>
      <c r="B58" s="32"/>
      <c r="C58" s="36">
        <v>5.0090000000000003</v>
      </c>
      <c r="D58" s="44">
        <f>C58/$B$57</f>
        <v>2.4554162295708785E-2</v>
      </c>
      <c r="E58" s="101">
        <v>5.0090000000000003</v>
      </c>
      <c r="F58" s="102">
        <f>E58/$B$57</f>
        <v>2.4554162295708785E-2</v>
      </c>
      <c r="G58" s="136">
        <f t="shared" si="2"/>
        <v>0</v>
      </c>
      <c r="H58" s="104">
        <f t="shared" ref="H58:H61" si="58">ROUND((F58-D58)*100,2)</f>
        <v>0</v>
      </c>
      <c r="I58" s="135">
        <f t="shared" ref="I58:I61" si="59">(E58-C58)/C58</f>
        <v>0</v>
      </c>
      <c r="J58" s="124">
        <v>5.0090000000000003</v>
      </c>
      <c r="K58" s="123">
        <f>J58/$B$57</f>
        <v>2.4554162295708785E-2</v>
      </c>
      <c r="L58" s="124">
        <f t="shared" si="6"/>
        <v>5.0090000000000003</v>
      </c>
      <c r="M58" s="130">
        <f t="shared" ref="M58:M61" si="60">ROUND((K58-I58)*100,2)</f>
        <v>2.46</v>
      </c>
      <c r="N58" s="126">
        <f t="shared" si="8"/>
        <v>0</v>
      </c>
      <c r="O58" s="24"/>
    </row>
    <row r="59" spans="1:15" x14ac:dyDescent="0.2">
      <c r="A59" s="8" t="s">
        <v>1</v>
      </c>
      <c r="B59" s="32"/>
      <c r="C59" s="36">
        <v>31.039000000000001</v>
      </c>
      <c r="D59" s="44">
        <f t="shared" ref="D59:D61" si="61">C59/$B$57</f>
        <v>0.15215345248482828</v>
      </c>
      <c r="E59" s="101">
        <v>31.039000000000001</v>
      </c>
      <c r="F59" s="102">
        <f t="shared" ref="F59:F61" si="62">E59/$B$57</f>
        <v>0.15215345248482828</v>
      </c>
      <c r="G59" s="136">
        <f t="shared" si="2"/>
        <v>0</v>
      </c>
      <c r="H59" s="104">
        <f t="shared" si="58"/>
        <v>0</v>
      </c>
      <c r="I59" s="135">
        <f t="shared" si="59"/>
        <v>0</v>
      </c>
      <c r="J59" s="124">
        <v>30.725000000000001</v>
      </c>
      <c r="K59" s="123">
        <f t="shared" ref="K59:K61" si="63">J59/$B$57</f>
        <v>0.15061422170805597</v>
      </c>
      <c r="L59" s="124">
        <f t="shared" si="6"/>
        <v>30.725000000000001</v>
      </c>
      <c r="M59" s="130">
        <f t="shared" si="60"/>
        <v>15.06</v>
      </c>
      <c r="N59" s="126">
        <f t="shared" si="8"/>
        <v>-1.0116305293340637E-2</v>
      </c>
      <c r="O59" s="24"/>
    </row>
    <row r="60" spans="1:15" x14ac:dyDescent="0.2">
      <c r="A60" s="8" t="s">
        <v>2</v>
      </c>
      <c r="B60" s="32"/>
      <c r="C60" s="36">
        <v>73.614000000000004</v>
      </c>
      <c r="D60" s="44">
        <f t="shared" si="61"/>
        <v>0.3608564789850881</v>
      </c>
      <c r="E60" s="101">
        <v>73.614000000000004</v>
      </c>
      <c r="F60" s="102">
        <f t="shared" si="62"/>
        <v>0.3608564789850881</v>
      </c>
      <c r="G60" s="136">
        <f t="shared" si="2"/>
        <v>0</v>
      </c>
      <c r="H60" s="104">
        <f t="shared" si="58"/>
        <v>0</v>
      </c>
      <c r="I60" s="135">
        <f t="shared" si="59"/>
        <v>0</v>
      </c>
      <c r="J60" s="124">
        <v>73.614000000000004</v>
      </c>
      <c r="K60" s="123">
        <f t="shared" si="63"/>
        <v>0.3608564789850881</v>
      </c>
      <c r="L60" s="124">
        <f t="shared" si="6"/>
        <v>73.614000000000004</v>
      </c>
      <c r="M60" s="130">
        <f t="shared" si="60"/>
        <v>36.090000000000003</v>
      </c>
      <c r="N60" s="126">
        <f t="shared" si="8"/>
        <v>0</v>
      </c>
      <c r="O60" s="24"/>
    </row>
    <row r="61" spans="1:15" x14ac:dyDescent="0.2">
      <c r="A61" s="43" t="s">
        <v>3</v>
      </c>
      <c r="B61" s="32"/>
      <c r="C61" s="36">
        <v>104.47</v>
      </c>
      <c r="D61" s="44">
        <f t="shared" si="61"/>
        <v>0.51211286385160637</v>
      </c>
      <c r="E61" s="101">
        <v>104.47</v>
      </c>
      <c r="F61" s="102">
        <f t="shared" si="62"/>
        <v>0.51211286385160637</v>
      </c>
      <c r="G61" s="136">
        <f t="shared" si="2"/>
        <v>0</v>
      </c>
      <c r="H61" s="104">
        <f t="shared" si="58"/>
        <v>0</v>
      </c>
      <c r="I61" s="135">
        <f t="shared" si="59"/>
        <v>0</v>
      </c>
      <c r="J61" s="124">
        <v>104.47</v>
      </c>
      <c r="K61" s="123">
        <f t="shared" si="63"/>
        <v>0.51211286385160637</v>
      </c>
      <c r="L61" s="124">
        <f t="shared" si="6"/>
        <v>104.47</v>
      </c>
      <c r="M61" s="130">
        <f t="shared" si="60"/>
        <v>51.21</v>
      </c>
      <c r="N61" s="126">
        <f t="shared" si="8"/>
        <v>0</v>
      </c>
      <c r="O61" s="24"/>
    </row>
    <row r="62" spans="1:15" ht="12.75" customHeight="1" x14ac:dyDescent="0.2">
      <c r="A62" s="203" t="s">
        <v>78</v>
      </c>
      <c r="B62" s="203"/>
      <c r="C62" s="203"/>
      <c r="D62" s="203"/>
      <c r="E62" s="203"/>
      <c r="F62" s="203"/>
      <c r="G62" s="203"/>
      <c r="H62" s="203"/>
      <c r="I62" s="203"/>
    </row>
    <row r="63" spans="1:15" ht="53.25" customHeight="1" x14ac:dyDescent="0.2">
      <c r="A63" s="189" t="s">
        <v>86</v>
      </c>
      <c r="B63" s="189"/>
      <c r="C63" s="189"/>
      <c r="D63" s="189"/>
      <c r="E63" s="189"/>
      <c r="F63" s="189"/>
      <c r="G63" s="189"/>
      <c r="H63" s="189"/>
      <c r="I63" s="189"/>
    </row>
  </sheetData>
  <mergeCells count="6">
    <mergeCell ref="E6:I6"/>
    <mergeCell ref="E5:G5"/>
    <mergeCell ref="A62:I62"/>
    <mergeCell ref="A63:I63"/>
    <mergeCell ref="J6:N6"/>
    <mergeCell ref="B6:D6"/>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O49"/>
  <sheetViews>
    <sheetView zoomScaleNormal="100" workbookViewId="0">
      <pane xSplit="1" ySplit="7" topLeftCell="B18" activePane="bottomRight" state="frozen"/>
      <selection pane="topRight" activeCell="B1" sqref="B1"/>
      <selection pane="bottomLeft" activeCell="A8" sqref="A8"/>
      <selection pane="bottomRight" activeCell="J6" sqref="J6:N6"/>
    </sheetView>
  </sheetViews>
  <sheetFormatPr defaultColWidth="9.140625" defaultRowHeight="12.75" x14ac:dyDescent="0.2"/>
  <cols>
    <col min="1" max="1" width="48.85546875" style="1" customWidth="1"/>
    <col min="2" max="9" width="15.5703125" style="10" customWidth="1"/>
    <col min="10" max="14" width="15.5703125" style="1" customWidth="1"/>
    <col min="15" max="16384" width="9.140625" style="1"/>
  </cols>
  <sheetData>
    <row r="1" spans="1:15" s="18" customFormat="1" x14ac:dyDescent="0.2">
      <c r="A1" s="16" t="s">
        <v>73</v>
      </c>
      <c r="B1" s="17"/>
      <c r="C1" s="14"/>
      <c r="D1" s="14"/>
      <c r="E1" s="14"/>
      <c r="F1" s="14"/>
      <c r="G1" s="14"/>
      <c r="H1" s="14"/>
      <c r="I1" s="14"/>
    </row>
    <row r="2" spans="1:15" s="18" customFormat="1" x14ac:dyDescent="0.2">
      <c r="A2" s="4" t="s">
        <v>137</v>
      </c>
      <c r="B2" s="17"/>
      <c r="C2" s="14"/>
      <c r="D2" s="14"/>
      <c r="E2" s="14"/>
      <c r="F2" s="14"/>
      <c r="G2" s="14"/>
      <c r="H2" s="14"/>
      <c r="I2" s="14"/>
    </row>
    <row r="3" spans="1:15" s="18" customFormat="1" x14ac:dyDescent="0.2">
      <c r="A3" s="21" t="s">
        <v>125</v>
      </c>
      <c r="B3" s="17"/>
      <c r="C3" s="14"/>
      <c r="D3" s="14"/>
      <c r="E3" s="14"/>
      <c r="F3" s="14"/>
      <c r="G3" s="14"/>
      <c r="H3" s="14"/>
      <c r="I3" s="14"/>
    </row>
    <row r="4" spans="1:15" s="18" customFormat="1" x14ac:dyDescent="0.2">
      <c r="A4" s="20" t="s">
        <v>126</v>
      </c>
      <c r="B4" s="17"/>
      <c r="C4" s="14"/>
      <c r="D4" s="14"/>
      <c r="E4" s="14"/>
      <c r="F4" s="14"/>
      <c r="G4" s="14"/>
      <c r="H4" s="14"/>
      <c r="I4" s="14"/>
    </row>
    <row r="5" spans="1:15" s="18" customFormat="1" x14ac:dyDescent="0.2">
      <c r="A5" s="18" t="s">
        <v>104</v>
      </c>
      <c r="B5" s="14"/>
      <c r="C5" s="14"/>
      <c r="D5" s="14"/>
      <c r="E5" s="185"/>
      <c r="F5" s="185"/>
      <c r="G5" s="185"/>
      <c r="H5" s="14"/>
      <c r="I5" s="14"/>
    </row>
    <row r="6" spans="1:15" s="18" customFormat="1" ht="15" customHeight="1" x14ac:dyDescent="0.2">
      <c r="B6" s="193" t="s">
        <v>152</v>
      </c>
      <c r="C6" s="202"/>
      <c r="D6" s="202"/>
      <c r="E6" s="207" t="s">
        <v>155</v>
      </c>
      <c r="F6" s="208"/>
      <c r="G6" s="208"/>
      <c r="H6" s="208"/>
      <c r="I6" s="208"/>
      <c r="J6" s="209" t="s">
        <v>156</v>
      </c>
      <c r="K6" s="210"/>
      <c r="L6" s="210"/>
      <c r="M6" s="210"/>
      <c r="N6" s="210"/>
      <c r="O6" s="25"/>
    </row>
    <row r="7" spans="1:15" s="18" customFormat="1" ht="57" customHeight="1" x14ac:dyDescent="0.2">
      <c r="A7" s="41"/>
      <c r="B7" s="40" t="s">
        <v>65</v>
      </c>
      <c r="C7" s="42" t="s">
        <v>92</v>
      </c>
      <c r="D7" s="42" t="s">
        <v>91</v>
      </c>
      <c r="E7" s="131" t="s">
        <v>93</v>
      </c>
      <c r="F7" s="132" t="s">
        <v>90</v>
      </c>
      <c r="G7" s="132" t="s">
        <v>66</v>
      </c>
      <c r="H7" s="132" t="s">
        <v>67</v>
      </c>
      <c r="I7" s="132" t="s">
        <v>70</v>
      </c>
      <c r="J7" s="119" t="s">
        <v>93</v>
      </c>
      <c r="K7" s="120" t="s">
        <v>90</v>
      </c>
      <c r="L7" s="120" t="s">
        <v>66</v>
      </c>
      <c r="M7" s="120" t="s">
        <v>67</v>
      </c>
      <c r="N7" s="121" t="s">
        <v>70</v>
      </c>
      <c r="O7" s="25"/>
    </row>
    <row r="8" spans="1:15" ht="15" x14ac:dyDescent="0.2">
      <c r="A8" s="1" t="s">
        <v>88</v>
      </c>
      <c r="B8" s="48">
        <v>8068</v>
      </c>
      <c r="C8" s="49"/>
      <c r="D8" s="50"/>
      <c r="E8" s="138"/>
      <c r="F8" s="139"/>
      <c r="G8" s="103"/>
      <c r="H8" s="133"/>
      <c r="I8" s="102"/>
      <c r="J8" s="144"/>
      <c r="K8" s="145"/>
      <c r="L8" s="124"/>
      <c r="M8" s="125"/>
      <c r="N8" s="126"/>
      <c r="O8" s="24"/>
    </row>
    <row r="9" spans="1:15" ht="15" x14ac:dyDescent="0.2">
      <c r="A9" s="7" t="s">
        <v>85</v>
      </c>
      <c r="B9" s="51"/>
      <c r="C9" s="52"/>
      <c r="D9" s="53"/>
      <c r="E9" s="140"/>
      <c r="F9" s="141"/>
      <c r="G9" s="106"/>
      <c r="H9" s="142"/>
      <c r="I9" s="106"/>
      <c r="J9" s="146"/>
      <c r="K9" s="147"/>
      <c r="L9" s="128"/>
      <c r="M9" s="148"/>
      <c r="N9" s="149"/>
      <c r="O9" s="24"/>
    </row>
    <row r="10" spans="1:15" x14ac:dyDescent="0.2">
      <c r="A10" s="3" t="s">
        <v>0</v>
      </c>
      <c r="B10" s="32"/>
      <c r="C10" s="36">
        <v>436.64299999999997</v>
      </c>
      <c r="D10" s="44">
        <f>C10/$B$8</f>
        <v>5.4120352007932568E-2</v>
      </c>
      <c r="E10" s="101">
        <v>435.834</v>
      </c>
      <c r="F10" s="102">
        <f>E10/$B$8</f>
        <v>5.4020079325731288E-2</v>
      </c>
      <c r="G10" s="136">
        <f>E10-C10</f>
        <v>-0.80899999999996908</v>
      </c>
      <c r="H10" s="104">
        <f>ROUND((F10-D10)*100,2)</f>
        <v>-0.01</v>
      </c>
      <c r="I10" s="102">
        <f>(E10-C10)/C10</f>
        <v>-1.852772173148245E-3</v>
      </c>
      <c r="J10" s="122">
        <v>434.35599999999999</v>
      </c>
      <c r="K10" s="123">
        <f>J10/$B$8</f>
        <v>5.3836886465047099E-2</v>
      </c>
      <c r="L10" s="124">
        <f>J10-H10</f>
        <v>434.36599999999999</v>
      </c>
      <c r="M10" s="130">
        <f>ROUND((K10-I10)*100,2)</f>
        <v>5.57</v>
      </c>
      <c r="N10" s="126">
        <f>(J10-C10)/C10</f>
        <v>-5.2376884548704043E-3</v>
      </c>
      <c r="O10" s="24"/>
    </row>
    <row r="11" spans="1:15" x14ac:dyDescent="0.2">
      <c r="A11" s="3" t="s">
        <v>1</v>
      </c>
      <c r="B11" s="32"/>
      <c r="C11" s="36">
        <v>1287.0119999999999</v>
      </c>
      <c r="D11" s="44">
        <f t="shared" ref="D11:F13" si="0">C11/$B$8</f>
        <v>0.15952057511155179</v>
      </c>
      <c r="E11" s="101">
        <v>1279.5219999999999</v>
      </c>
      <c r="F11" s="102">
        <f t="shared" si="0"/>
        <v>0.15859221616261773</v>
      </c>
      <c r="G11" s="136">
        <f t="shared" ref="G11:G47" si="1">E11-C11</f>
        <v>-7.4900000000000091</v>
      </c>
      <c r="H11" s="104">
        <f t="shared" ref="H11:H13" si="2">ROUND((F11-D11)*100,2)</f>
        <v>-0.09</v>
      </c>
      <c r="I11" s="102">
        <f t="shared" ref="I11:I13" si="3">(E11-C11)/C11</f>
        <v>-5.8196815569707275E-3</v>
      </c>
      <c r="J11" s="122">
        <v>1273.5440000000001</v>
      </c>
      <c r="K11" s="123">
        <f t="shared" ref="K11:K13" si="4">J11/$B$8</f>
        <v>0.15785126425384235</v>
      </c>
      <c r="L11" s="124">
        <f t="shared" ref="L11:L47" si="5">J11-H11</f>
        <v>1273.634</v>
      </c>
      <c r="M11" s="130">
        <f t="shared" ref="M11:M13" si="6">ROUND((K11-I11)*100,2)</f>
        <v>16.37</v>
      </c>
      <c r="N11" s="126">
        <f t="shared" ref="N11:N47" si="7">(J11-C11)/C11</f>
        <v>-1.0464548893094896E-2</v>
      </c>
      <c r="O11" s="24"/>
    </row>
    <row r="12" spans="1:15" x14ac:dyDescent="0.2">
      <c r="A12" s="3" t="s">
        <v>2</v>
      </c>
      <c r="B12" s="32"/>
      <c r="C12" s="36">
        <v>2621.837</v>
      </c>
      <c r="D12" s="44">
        <f t="shared" si="0"/>
        <v>0.32496740208230046</v>
      </c>
      <c r="E12" s="101">
        <v>2621.3670000000002</v>
      </c>
      <c r="F12" s="102">
        <f t="shared" si="0"/>
        <v>0.32490914724838871</v>
      </c>
      <c r="G12" s="136">
        <f t="shared" si="1"/>
        <v>-0.46999999999979991</v>
      </c>
      <c r="H12" s="104">
        <f t="shared" si="2"/>
        <v>-0.01</v>
      </c>
      <c r="I12" s="102">
        <f t="shared" si="3"/>
        <v>-1.7926362317710823E-4</v>
      </c>
      <c r="J12" s="122">
        <v>2620.7449999999999</v>
      </c>
      <c r="K12" s="123">
        <f t="shared" si="4"/>
        <v>0.32483205255329695</v>
      </c>
      <c r="L12" s="124">
        <f t="shared" si="5"/>
        <v>2620.7550000000001</v>
      </c>
      <c r="M12" s="130">
        <f t="shared" si="6"/>
        <v>32.5</v>
      </c>
      <c r="N12" s="126">
        <f t="shared" si="7"/>
        <v>-4.1650186491383646E-4</v>
      </c>
      <c r="O12" s="24"/>
    </row>
    <row r="13" spans="1:15" x14ac:dyDescent="0.2">
      <c r="A13" s="3" t="s">
        <v>3</v>
      </c>
      <c r="B13" s="32"/>
      <c r="C13" s="36">
        <v>3563.5839999999998</v>
      </c>
      <c r="D13" s="44">
        <f t="shared" si="0"/>
        <v>0.44169360436291522</v>
      </c>
      <c r="E13" s="101">
        <v>3562.8719999999998</v>
      </c>
      <c r="F13" s="102">
        <f t="shared" si="0"/>
        <v>0.44160535448686167</v>
      </c>
      <c r="G13" s="136">
        <f t="shared" si="1"/>
        <v>-0.71199999999998909</v>
      </c>
      <c r="H13" s="104">
        <f t="shared" si="2"/>
        <v>-0.01</v>
      </c>
      <c r="I13" s="102">
        <f t="shared" si="3"/>
        <v>-1.9979885418724215E-4</v>
      </c>
      <c r="J13" s="122">
        <v>3562.8290000000002</v>
      </c>
      <c r="K13" s="123">
        <f t="shared" si="4"/>
        <v>0.44160002478929106</v>
      </c>
      <c r="L13" s="124">
        <f t="shared" si="5"/>
        <v>3562.8390000000004</v>
      </c>
      <c r="M13" s="130">
        <f t="shared" si="6"/>
        <v>44.18</v>
      </c>
      <c r="N13" s="126">
        <f t="shared" si="7"/>
        <v>-2.1186535802149029E-4</v>
      </c>
      <c r="O13" s="24"/>
    </row>
    <row r="14" spans="1:15" x14ac:dyDescent="0.2">
      <c r="A14" s="5" t="s">
        <v>118</v>
      </c>
      <c r="B14" s="32">
        <v>5981</v>
      </c>
      <c r="C14" s="36"/>
      <c r="D14" s="44"/>
      <c r="E14" s="101"/>
      <c r="F14" s="102"/>
      <c r="G14" s="136"/>
      <c r="H14" s="133"/>
      <c r="I14" s="102"/>
      <c r="J14" s="122"/>
      <c r="K14" s="123"/>
      <c r="L14" s="124"/>
      <c r="M14" s="125"/>
      <c r="N14" s="126"/>
      <c r="O14" s="24"/>
    </row>
    <row r="15" spans="1:15" x14ac:dyDescent="0.2">
      <c r="A15" s="7" t="s">
        <v>13</v>
      </c>
      <c r="B15" s="34"/>
      <c r="C15" s="36"/>
      <c r="D15" s="54"/>
      <c r="E15" s="105"/>
      <c r="F15" s="143"/>
      <c r="G15" s="136"/>
      <c r="H15" s="107"/>
      <c r="I15" s="102"/>
      <c r="J15" s="127"/>
      <c r="K15" s="150"/>
      <c r="L15" s="124"/>
      <c r="M15" s="129"/>
      <c r="N15" s="126"/>
      <c r="O15" s="24"/>
    </row>
    <row r="16" spans="1:15" x14ac:dyDescent="0.2">
      <c r="A16" s="3" t="s">
        <v>0</v>
      </c>
      <c r="B16" s="32"/>
      <c r="C16" s="36">
        <v>389.267</v>
      </c>
      <c r="D16" s="44">
        <f>C16/$B$14</f>
        <v>6.5083932452767099E-2</v>
      </c>
      <c r="E16" s="101">
        <v>388.76900000000001</v>
      </c>
      <c r="F16" s="102">
        <f>E16/$B$14</f>
        <v>6.5000668784484197E-2</v>
      </c>
      <c r="G16" s="136">
        <f t="shared" si="1"/>
        <v>-0.49799999999999045</v>
      </c>
      <c r="H16" s="104">
        <f t="shared" ref="H16:H19" si="8">ROUND((F16-D16)*100,2)</f>
        <v>-0.01</v>
      </c>
      <c r="I16" s="102">
        <f t="shared" ref="I16:I19" si="9">(E16-C16)/C16</f>
        <v>-1.2793275566641675E-3</v>
      </c>
      <c r="J16" s="122">
        <v>387.51</v>
      </c>
      <c r="K16" s="123">
        <f>J16/$B$14</f>
        <v>6.4790168868082254E-2</v>
      </c>
      <c r="L16" s="124">
        <f t="shared" si="5"/>
        <v>387.52</v>
      </c>
      <c r="M16" s="130">
        <f t="shared" ref="M16:M19" si="10">ROUND((K16-I16)*100,2)</f>
        <v>6.61</v>
      </c>
      <c r="N16" s="126">
        <f t="shared" si="7"/>
        <v>-4.5136114800381358E-3</v>
      </c>
      <c r="O16" s="24"/>
    </row>
    <row r="17" spans="1:15" x14ac:dyDescent="0.2">
      <c r="A17" s="3" t="s">
        <v>1</v>
      </c>
      <c r="B17" s="32"/>
      <c r="C17" s="36">
        <v>1022.561</v>
      </c>
      <c r="D17" s="44">
        <f t="shared" ref="D17:F19" si="11">C17/$B$14</f>
        <v>0.17096823273700051</v>
      </c>
      <c r="E17" s="101">
        <v>1015.479</v>
      </c>
      <c r="F17" s="102">
        <f t="shared" si="11"/>
        <v>0.16978414980772447</v>
      </c>
      <c r="G17" s="136">
        <f t="shared" si="1"/>
        <v>-7.0819999999999936</v>
      </c>
      <c r="H17" s="104">
        <f t="shared" si="8"/>
        <v>-0.12</v>
      </c>
      <c r="I17" s="102">
        <f t="shared" si="9"/>
        <v>-6.9257481949732032E-3</v>
      </c>
      <c r="J17" s="122">
        <v>1009.768</v>
      </c>
      <c r="K17" s="123">
        <f t="shared" ref="K17:K19" si="12">J17/$B$14</f>
        <v>0.16882929276040795</v>
      </c>
      <c r="L17" s="124">
        <f t="shared" si="5"/>
        <v>1009.888</v>
      </c>
      <c r="M17" s="130">
        <f t="shared" si="10"/>
        <v>17.579999999999998</v>
      </c>
      <c r="N17" s="126">
        <f t="shared" si="7"/>
        <v>-1.2510745080244608E-2</v>
      </c>
      <c r="O17" s="24"/>
    </row>
    <row r="18" spans="1:15" x14ac:dyDescent="0.2">
      <c r="A18" s="3" t="s">
        <v>2</v>
      </c>
      <c r="B18" s="32"/>
      <c r="C18" s="36">
        <v>1905.3989999999999</v>
      </c>
      <c r="D18" s="44">
        <f t="shared" si="11"/>
        <v>0.31857532185253301</v>
      </c>
      <c r="E18" s="101">
        <v>1905.1189999999999</v>
      </c>
      <c r="F18" s="102">
        <f t="shared" si="11"/>
        <v>0.31852850693863899</v>
      </c>
      <c r="G18" s="136">
        <f t="shared" si="1"/>
        <v>-0.27999999999997272</v>
      </c>
      <c r="H18" s="104">
        <f t="shared" si="8"/>
        <v>0</v>
      </c>
      <c r="I18" s="102">
        <f t="shared" si="9"/>
        <v>-1.4695084861489523E-4</v>
      </c>
      <c r="J18" s="122">
        <v>1904.7190000000001</v>
      </c>
      <c r="K18" s="123">
        <f t="shared" si="12"/>
        <v>0.31846162849021903</v>
      </c>
      <c r="L18" s="124">
        <f t="shared" si="5"/>
        <v>1904.7190000000001</v>
      </c>
      <c r="M18" s="130">
        <f t="shared" si="10"/>
        <v>31.86</v>
      </c>
      <c r="N18" s="126">
        <f t="shared" si="7"/>
        <v>-3.5688063235040865E-4</v>
      </c>
      <c r="O18" s="24"/>
    </row>
    <row r="19" spans="1:15" x14ac:dyDescent="0.2">
      <c r="A19" s="3" t="s">
        <v>3</v>
      </c>
      <c r="B19" s="32"/>
      <c r="C19" s="36">
        <v>2527.0650000000001</v>
      </c>
      <c r="D19" s="44">
        <f t="shared" si="11"/>
        <v>0.42251546564119713</v>
      </c>
      <c r="E19" s="101">
        <v>2526.585</v>
      </c>
      <c r="F19" s="102">
        <f t="shared" si="11"/>
        <v>0.42243521150309316</v>
      </c>
      <c r="G19" s="136">
        <f t="shared" si="1"/>
        <v>-0.48000000000001819</v>
      </c>
      <c r="H19" s="104">
        <f t="shared" si="8"/>
        <v>-0.01</v>
      </c>
      <c r="I19" s="102">
        <f t="shared" si="9"/>
        <v>-1.8994366983042312E-4</v>
      </c>
      <c r="J19" s="122">
        <v>2526.585</v>
      </c>
      <c r="K19" s="123">
        <f t="shared" si="12"/>
        <v>0.42243521150309316</v>
      </c>
      <c r="L19" s="124">
        <f t="shared" si="5"/>
        <v>2526.5950000000003</v>
      </c>
      <c r="M19" s="130">
        <f t="shared" si="10"/>
        <v>42.26</v>
      </c>
      <c r="N19" s="126">
        <f t="shared" si="7"/>
        <v>-1.8994366983042312E-4</v>
      </c>
      <c r="O19" s="24"/>
    </row>
    <row r="20" spans="1:15" x14ac:dyDescent="0.2">
      <c r="A20" s="1" t="s">
        <v>62</v>
      </c>
      <c r="B20" s="32">
        <v>2087</v>
      </c>
      <c r="C20" s="36"/>
      <c r="D20" s="44"/>
      <c r="E20" s="101"/>
      <c r="F20" s="102"/>
      <c r="G20" s="136"/>
      <c r="H20" s="133"/>
      <c r="I20" s="102"/>
      <c r="J20" s="122"/>
      <c r="K20" s="123"/>
      <c r="L20" s="124"/>
      <c r="M20" s="125"/>
      <c r="N20" s="126"/>
      <c r="O20" s="24"/>
    </row>
    <row r="21" spans="1:15" x14ac:dyDescent="0.2">
      <c r="A21" s="7" t="s">
        <v>13</v>
      </c>
      <c r="B21" s="34"/>
      <c r="C21" s="35"/>
      <c r="D21" s="54"/>
      <c r="E21" s="105"/>
      <c r="F21" s="143"/>
      <c r="G21" s="136"/>
      <c r="H21" s="107"/>
      <c r="I21" s="102"/>
      <c r="J21" s="127"/>
      <c r="K21" s="150"/>
      <c r="L21" s="124"/>
      <c r="M21" s="129"/>
      <c r="N21" s="126"/>
      <c r="O21" s="24"/>
    </row>
    <row r="22" spans="1:15" x14ac:dyDescent="0.2">
      <c r="A22" s="3" t="s">
        <v>0</v>
      </c>
      <c r="B22" s="32"/>
      <c r="C22" s="36">
        <v>47.375999999999998</v>
      </c>
      <c r="D22" s="44">
        <f>C22/$B$20</f>
        <v>2.2700527072352657E-2</v>
      </c>
      <c r="E22" s="101">
        <v>47.064999999999998</v>
      </c>
      <c r="F22" s="102">
        <f>E22/$B$20</f>
        <v>2.2551509343555341E-2</v>
      </c>
      <c r="G22" s="136">
        <f t="shared" si="1"/>
        <v>-0.31099999999999994</v>
      </c>
      <c r="H22" s="104">
        <f t="shared" ref="H22:H25" si="13">ROUND((F22-D22)*100,2)</f>
        <v>-0.01</v>
      </c>
      <c r="I22" s="102">
        <f t="shared" ref="I22:I25" si="14">(E22-C22)/C22</f>
        <v>-6.5645052347179994E-3</v>
      </c>
      <c r="J22" s="122">
        <v>46.845999999999997</v>
      </c>
      <c r="K22" s="123">
        <f>J22/$B$20</f>
        <v>2.2446574029707712E-2</v>
      </c>
      <c r="L22" s="137">
        <f t="shared" si="5"/>
        <v>46.855999999999995</v>
      </c>
      <c r="M22" s="130">
        <f t="shared" ref="M22:M25" si="15">ROUND((K22-I22)*100,2)</f>
        <v>2.9</v>
      </c>
      <c r="N22" s="126">
        <f t="shared" si="7"/>
        <v>-1.1187098953056425E-2</v>
      </c>
      <c r="O22" s="24"/>
    </row>
    <row r="23" spans="1:15" x14ac:dyDescent="0.2">
      <c r="A23" s="3" t="s">
        <v>1</v>
      </c>
      <c r="B23" s="32"/>
      <c r="C23" s="36">
        <v>264.45100000000002</v>
      </c>
      <c r="D23" s="44">
        <f t="shared" ref="D23:F25" si="16">C23/$B$20</f>
        <v>0.12671346430282704</v>
      </c>
      <c r="E23" s="101">
        <v>264.04300000000001</v>
      </c>
      <c r="F23" s="102">
        <f t="shared" si="16"/>
        <v>0.12651796837565885</v>
      </c>
      <c r="G23" s="136">
        <f t="shared" si="1"/>
        <v>-0.40800000000001546</v>
      </c>
      <c r="H23" s="104">
        <f t="shared" si="13"/>
        <v>-0.02</v>
      </c>
      <c r="I23" s="102">
        <f t="shared" si="14"/>
        <v>-1.5428188965064054E-3</v>
      </c>
      <c r="J23" s="122">
        <v>263.77600000000001</v>
      </c>
      <c r="K23" s="123">
        <f t="shared" ref="K23:K25" si="17">J23/$B$20</f>
        <v>0.12639003354096789</v>
      </c>
      <c r="L23" s="137">
        <f t="shared" si="5"/>
        <v>263.79599999999999</v>
      </c>
      <c r="M23" s="130">
        <f t="shared" si="15"/>
        <v>12.79</v>
      </c>
      <c r="N23" s="126">
        <f t="shared" si="7"/>
        <v>-2.5524577331906906E-3</v>
      </c>
      <c r="O23" s="24"/>
    </row>
    <row r="24" spans="1:15" x14ac:dyDescent="0.2">
      <c r="A24" s="3" t="s">
        <v>2</v>
      </c>
      <c r="B24" s="32"/>
      <c r="C24" s="36">
        <v>716.43799999999999</v>
      </c>
      <c r="D24" s="44">
        <f t="shared" si="16"/>
        <v>0.34328605654048872</v>
      </c>
      <c r="E24" s="101">
        <v>716.24800000000005</v>
      </c>
      <c r="F24" s="102">
        <f t="shared" si="16"/>
        <v>0.34319501677048397</v>
      </c>
      <c r="G24" s="136">
        <f t="shared" si="1"/>
        <v>-0.18999999999994088</v>
      </c>
      <c r="H24" s="104">
        <f t="shared" si="13"/>
        <v>-0.01</v>
      </c>
      <c r="I24" s="102">
        <f t="shared" si="14"/>
        <v>-2.6520089665810703E-4</v>
      </c>
      <c r="J24" s="122">
        <v>716.02599999999995</v>
      </c>
      <c r="K24" s="123">
        <f t="shared" si="17"/>
        <v>0.34308864398658356</v>
      </c>
      <c r="L24" s="137">
        <f t="shared" si="5"/>
        <v>716.03599999999994</v>
      </c>
      <c r="M24" s="130">
        <f t="shared" si="15"/>
        <v>34.340000000000003</v>
      </c>
      <c r="N24" s="126">
        <f t="shared" si="7"/>
        <v>-5.750672074904382E-4</v>
      </c>
      <c r="O24" s="24"/>
    </row>
    <row r="25" spans="1:15" x14ac:dyDescent="0.2">
      <c r="A25" s="3" t="s">
        <v>3</v>
      </c>
      <c r="B25" s="32"/>
      <c r="C25" s="36">
        <v>1036.519</v>
      </c>
      <c r="D25" s="44">
        <f t="shared" si="16"/>
        <v>0.49665500718735028</v>
      </c>
      <c r="E25" s="101">
        <v>1036.287</v>
      </c>
      <c r="F25" s="102">
        <f t="shared" si="16"/>
        <v>0.49654384283660757</v>
      </c>
      <c r="G25" s="136">
        <f t="shared" si="1"/>
        <v>-0.2319999999999709</v>
      </c>
      <c r="H25" s="104">
        <f t="shared" si="13"/>
        <v>-0.01</v>
      </c>
      <c r="I25" s="102">
        <f t="shared" si="14"/>
        <v>-2.2382609484242053E-4</v>
      </c>
      <c r="J25" s="122">
        <v>1036.2439999999999</v>
      </c>
      <c r="K25" s="123">
        <f t="shared" si="17"/>
        <v>0.49652323909918539</v>
      </c>
      <c r="L25" s="137">
        <f t="shared" si="5"/>
        <v>1036.2539999999999</v>
      </c>
      <c r="M25" s="130">
        <f t="shared" si="15"/>
        <v>49.67</v>
      </c>
      <c r="N25" s="126">
        <f t="shared" si="7"/>
        <v>-2.6531110380040399E-4</v>
      </c>
      <c r="O25" s="24"/>
    </row>
    <row r="26" spans="1:15" x14ac:dyDescent="0.2">
      <c r="A26" s="7" t="s">
        <v>19</v>
      </c>
      <c r="B26" s="34"/>
      <c r="C26" s="35"/>
      <c r="D26" s="54"/>
      <c r="E26" s="105"/>
      <c r="F26" s="143"/>
      <c r="G26" s="136"/>
      <c r="H26" s="133"/>
      <c r="I26" s="102"/>
      <c r="J26" s="127"/>
      <c r="K26" s="150"/>
      <c r="L26" s="124"/>
      <c r="M26" s="125"/>
      <c r="N26" s="126"/>
      <c r="O26" s="24"/>
    </row>
    <row r="27" spans="1:15" x14ac:dyDescent="0.2">
      <c r="A27" s="3" t="s">
        <v>6</v>
      </c>
      <c r="B27" s="32">
        <v>1326</v>
      </c>
      <c r="C27" s="36"/>
      <c r="D27" s="44"/>
      <c r="E27" s="101"/>
      <c r="F27" s="102"/>
      <c r="G27" s="136"/>
      <c r="H27" s="133"/>
      <c r="I27" s="102"/>
      <c r="J27" s="122"/>
      <c r="K27" s="123"/>
      <c r="L27" s="124"/>
      <c r="M27" s="125"/>
      <c r="N27" s="126"/>
      <c r="O27" s="24"/>
    </row>
    <row r="28" spans="1:15" x14ac:dyDescent="0.2">
      <c r="A28" s="8" t="s">
        <v>0</v>
      </c>
      <c r="B28" s="32"/>
      <c r="C28" s="36">
        <v>15.323</v>
      </c>
      <c r="D28" s="44">
        <f>C28/$B$27</f>
        <v>1.155580693815988E-2</v>
      </c>
      <c r="E28" s="101">
        <v>15.202999999999999</v>
      </c>
      <c r="F28" s="102">
        <f>E28/$B$27</f>
        <v>1.1465309200603319E-2</v>
      </c>
      <c r="G28" s="136">
        <f t="shared" si="1"/>
        <v>-0.12000000000000099</v>
      </c>
      <c r="H28" s="104">
        <f t="shared" ref="H28:H31" si="18">ROUND((F28-D28)*100,2)</f>
        <v>-0.01</v>
      </c>
      <c r="I28" s="102">
        <f t="shared" ref="I28:I31" si="19">(E28-C28)/C28</f>
        <v>-7.8313646152842788E-3</v>
      </c>
      <c r="J28" s="122">
        <v>14.984</v>
      </c>
      <c r="K28" s="123">
        <f>J28/$B$27</f>
        <v>1.1300150829562594E-2</v>
      </c>
      <c r="L28" s="137">
        <f t="shared" si="5"/>
        <v>14.994</v>
      </c>
      <c r="M28" s="130">
        <f t="shared" ref="M28:M31" si="20">ROUND((K28-I28)*100,2)</f>
        <v>1.91</v>
      </c>
      <c r="N28" s="126">
        <f t="shared" si="7"/>
        <v>-2.2123605038177927E-2</v>
      </c>
      <c r="O28" s="24"/>
    </row>
    <row r="29" spans="1:15" x14ac:dyDescent="0.2">
      <c r="A29" s="8" t="s">
        <v>1</v>
      </c>
      <c r="B29" s="32"/>
      <c r="C29" s="36">
        <v>105.52800000000001</v>
      </c>
      <c r="D29" s="44">
        <f t="shared" ref="D29:F31" si="21">C29/$B$27</f>
        <v>7.9583710407239827E-2</v>
      </c>
      <c r="E29" s="101">
        <v>105.301</v>
      </c>
      <c r="F29" s="102">
        <f t="shared" si="21"/>
        <v>7.9412518853695324E-2</v>
      </c>
      <c r="G29" s="136">
        <f t="shared" si="1"/>
        <v>-0.22700000000000387</v>
      </c>
      <c r="H29" s="104">
        <f t="shared" si="18"/>
        <v>-0.02</v>
      </c>
      <c r="I29" s="102">
        <f t="shared" si="19"/>
        <v>-2.1510878629368872E-3</v>
      </c>
      <c r="J29" s="122">
        <v>105.19499999999999</v>
      </c>
      <c r="K29" s="123">
        <f t="shared" ref="K29:K31" si="22">J29/$B$27</f>
        <v>7.9332579185520363E-2</v>
      </c>
      <c r="L29" s="137">
        <f t="shared" si="5"/>
        <v>105.21499999999999</v>
      </c>
      <c r="M29" s="130">
        <f t="shared" si="20"/>
        <v>8.15</v>
      </c>
      <c r="N29" s="126">
        <f t="shared" si="7"/>
        <v>-3.155560609506601E-3</v>
      </c>
      <c r="O29" s="24"/>
    </row>
    <row r="30" spans="1:15" x14ac:dyDescent="0.2">
      <c r="A30" s="8" t="s">
        <v>2</v>
      </c>
      <c r="B30" s="32"/>
      <c r="C30" s="36">
        <v>315.40499999999997</v>
      </c>
      <c r="D30" s="44">
        <f t="shared" si="21"/>
        <v>0.23786199095022623</v>
      </c>
      <c r="E30" s="101">
        <v>315.21499999999997</v>
      </c>
      <c r="F30" s="102">
        <f t="shared" si="21"/>
        <v>0.23771870286576166</v>
      </c>
      <c r="G30" s="136">
        <f t="shared" si="1"/>
        <v>-0.18999999999999773</v>
      </c>
      <c r="H30" s="104">
        <f t="shared" si="18"/>
        <v>-0.01</v>
      </c>
      <c r="I30" s="102">
        <f t="shared" si="19"/>
        <v>-6.0240008877474277E-4</v>
      </c>
      <c r="J30" s="122">
        <v>315.16300000000001</v>
      </c>
      <c r="K30" s="123">
        <f t="shared" si="22"/>
        <v>0.2376794871794872</v>
      </c>
      <c r="L30" s="137">
        <f t="shared" si="5"/>
        <v>315.173</v>
      </c>
      <c r="M30" s="130">
        <f t="shared" si="20"/>
        <v>23.83</v>
      </c>
      <c r="N30" s="126">
        <f t="shared" si="7"/>
        <v>-7.6726748149192887E-4</v>
      </c>
      <c r="O30" s="24"/>
    </row>
    <row r="31" spans="1:15" x14ac:dyDescent="0.2">
      <c r="A31" s="8" t="s">
        <v>3</v>
      </c>
      <c r="B31" s="32"/>
      <c r="C31" s="36">
        <v>494.04500000000002</v>
      </c>
      <c r="D31" s="44">
        <f t="shared" si="21"/>
        <v>0.37258295625942683</v>
      </c>
      <c r="E31" s="101">
        <v>493.89800000000002</v>
      </c>
      <c r="F31" s="102">
        <f t="shared" si="21"/>
        <v>0.37247209653092006</v>
      </c>
      <c r="G31" s="136">
        <f t="shared" si="1"/>
        <v>-0.14699999999999136</v>
      </c>
      <c r="H31" s="104">
        <f t="shared" si="18"/>
        <v>-0.01</v>
      </c>
      <c r="I31" s="102">
        <f t="shared" si="19"/>
        <v>-2.9754374601502162E-4</v>
      </c>
      <c r="J31" s="122">
        <v>493.88099999999997</v>
      </c>
      <c r="K31" s="123">
        <f t="shared" si="22"/>
        <v>0.37245927601809953</v>
      </c>
      <c r="L31" s="137">
        <f t="shared" si="5"/>
        <v>493.89099999999996</v>
      </c>
      <c r="M31" s="130">
        <f t="shared" si="20"/>
        <v>37.28</v>
      </c>
      <c r="N31" s="126">
        <f t="shared" si="7"/>
        <v>-3.3195356698285402E-4</v>
      </c>
      <c r="O31" s="24"/>
    </row>
    <row r="32" spans="1:15" x14ac:dyDescent="0.2">
      <c r="A32" s="3" t="s">
        <v>94</v>
      </c>
      <c r="B32" s="32">
        <v>761</v>
      </c>
      <c r="C32" s="36"/>
      <c r="D32" s="44"/>
      <c r="E32" s="101"/>
      <c r="F32" s="102"/>
      <c r="G32" s="136"/>
      <c r="H32" s="133"/>
      <c r="I32" s="102"/>
      <c r="J32" s="122"/>
      <c r="K32" s="123"/>
      <c r="L32" s="137"/>
      <c r="M32" s="125"/>
      <c r="N32" s="126"/>
      <c r="O32" s="24"/>
    </row>
    <row r="33" spans="1:15" x14ac:dyDescent="0.2">
      <c r="A33" s="8" t="s">
        <v>0</v>
      </c>
      <c r="B33" s="32"/>
      <c r="C33" s="36">
        <v>32.052999999999997</v>
      </c>
      <c r="D33" s="44">
        <f>C33/$B$32</f>
        <v>4.2119579500657027E-2</v>
      </c>
      <c r="E33" s="101">
        <v>31.861999999999998</v>
      </c>
      <c r="F33" s="102">
        <f>E33/$B$32</f>
        <v>4.1868593955321942E-2</v>
      </c>
      <c r="G33" s="136">
        <f t="shared" si="1"/>
        <v>-0.19099999999999895</v>
      </c>
      <c r="H33" s="104">
        <f t="shared" ref="H33:H36" si="23">ROUND((F33-D33)*100,2)</f>
        <v>-0.03</v>
      </c>
      <c r="I33" s="102">
        <f t="shared" ref="I33:I36" si="24">(E33-C33)/C33</f>
        <v>-5.9588806039995931E-3</v>
      </c>
      <c r="J33" s="122">
        <v>31.861999999999998</v>
      </c>
      <c r="K33" s="123">
        <f>J33/$B$32</f>
        <v>4.1868593955321942E-2</v>
      </c>
      <c r="L33" s="137">
        <f t="shared" si="5"/>
        <v>31.891999999999999</v>
      </c>
      <c r="M33" s="130">
        <f t="shared" ref="M33:M36" si="25">ROUND((K33-I33)*100,2)</f>
        <v>4.78</v>
      </c>
      <c r="N33" s="126">
        <f t="shared" si="7"/>
        <v>-5.9588806039995931E-3</v>
      </c>
      <c r="O33" s="24"/>
    </row>
    <row r="34" spans="1:15" x14ac:dyDescent="0.2">
      <c r="A34" s="8" t="s">
        <v>1</v>
      </c>
      <c r="B34" s="32"/>
      <c r="C34" s="36">
        <v>158.923</v>
      </c>
      <c r="D34" s="44">
        <f t="shared" ref="D34:F36" si="26">C34/$B$32</f>
        <v>0.20883442838370564</v>
      </c>
      <c r="E34" s="101">
        <v>158.74199999999999</v>
      </c>
      <c r="F34" s="102">
        <f t="shared" si="26"/>
        <v>0.20859658344283835</v>
      </c>
      <c r="G34" s="136">
        <f t="shared" si="1"/>
        <v>-0.1810000000000116</v>
      </c>
      <c r="H34" s="104">
        <f t="shared" si="23"/>
        <v>-0.02</v>
      </c>
      <c r="I34" s="102">
        <f t="shared" si="24"/>
        <v>-1.1389163305500878E-3</v>
      </c>
      <c r="J34" s="122">
        <v>158.58099999999999</v>
      </c>
      <c r="K34" s="123">
        <f t="shared" ref="K34:K36" si="27">J34/$B$32</f>
        <v>0.2083850197109067</v>
      </c>
      <c r="L34" s="137">
        <f t="shared" si="5"/>
        <v>158.601</v>
      </c>
      <c r="M34" s="130">
        <f t="shared" si="25"/>
        <v>20.95</v>
      </c>
      <c r="N34" s="126">
        <f t="shared" si="7"/>
        <v>-2.1519855527520433E-3</v>
      </c>
      <c r="O34" s="24"/>
    </row>
    <row r="35" spans="1:15" x14ac:dyDescent="0.2">
      <c r="A35" s="8" t="s">
        <v>2</v>
      </c>
      <c r="B35" s="32"/>
      <c r="C35" s="36">
        <v>401.03300000000002</v>
      </c>
      <c r="D35" s="44">
        <f t="shared" si="26"/>
        <v>0.52698160315374509</v>
      </c>
      <c r="E35" s="101">
        <v>401.03300000000002</v>
      </c>
      <c r="F35" s="102">
        <f t="shared" si="26"/>
        <v>0.52698160315374509</v>
      </c>
      <c r="G35" s="136">
        <f t="shared" si="1"/>
        <v>0</v>
      </c>
      <c r="H35" s="104">
        <f t="shared" si="23"/>
        <v>0</v>
      </c>
      <c r="I35" s="102">
        <f t="shared" si="24"/>
        <v>0</v>
      </c>
      <c r="J35" s="122">
        <v>400.863</v>
      </c>
      <c r="K35" s="123">
        <f t="shared" si="27"/>
        <v>0.52675821287779234</v>
      </c>
      <c r="L35" s="137">
        <f t="shared" si="5"/>
        <v>400.863</v>
      </c>
      <c r="M35" s="130">
        <f t="shared" si="25"/>
        <v>52.68</v>
      </c>
      <c r="N35" s="126">
        <f t="shared" si="7"/>
        <v>-4.2390526465407066E-4</v>
      </c>
      <c r="O35" s="24"/>
    </row>
    <row r="36" spans="1:15" x14ac:dyDescent="0.2">
      <c r="A36" s="8" t="s">
        <v>3</v>
      </c>
      <c r="B36" s="32"/>
      <c r="C36" s="36">
        <v>542.47400000000005</v>
      </c>
      <c r="D36" s="44">
        <f t="shared" si="26"/>
        <v>0.71284362680683322</v>
      </c>
      <c r="E36" s="101">
        <v>542.38900000000001</v>
      </c>
      <c r="F36" s="102">
        <f t="shared" si="26"/>
        <v>0.71273193166885673</v>
      </c>
      <c r="G36" s="136">
        <f t="shared" si="1"/>
        <v>-8.500000000003638E-2</v>
      </c>
      <c r="H36" s="104">
        <f t="shared" si="23"/>
        <v>-0.01</v>
      </c>
      <c r="I36" s="102">
        <f t="shared" si="24"/>
        <v>-1.5668953719447638E-4</v>
      </c>
      <c r="J36" s="122">
        <v>542.36300000000006</v>
      </c>
      <c r="K36" s="123">
        <f t="shared" si="27"/>
        <v>0.71269776609724056</v>
      </c>
      <c r="L36" s="137">
        <f t="shared" si="5"/>
        <v>542.37300000000005</v>
      </c>
      <c r="M36" s="130">
        <f t="shared" si="25"/>
        <v>71.290000000000006</v>
      </c>
      <c r="N36" s="126">
        <f t="shared" si="7"/>
        <v>-2.0461810151268077E-4</v>
      </c>
      <c r="O36" s="24"/>
    </row>
    <row r="37" spans="1:15" x14ac:dyDescent="0.2">
      <c r="A37" s="7" t="s">
        <v>61</v>
      </c>
      <c r="B37" s="34"/>
      <c r="C37" s="35"/>
      <c r="D37" s="44"/>
      <c r="E37" s="105"/>
      <c r="F37" s="102"/>
      <c r="G37" s="136"/>
      <c r="H37" s="133"/>
      <c r="I37" s="102"/>
      <c r="J37" s="127"/>
      <c r="K37" s="123"/>
      <c r="L37" s="137"/>
      <c r="M37" s="125"/>
      <c r="N37" s="126"/>
      <c r="O37" s="24"/>
    </row>
    <row r="38" spans="1:15" x14ac:dyDescent="0.2">
      <c r="A38" s="3" t="s">
        <v>21</v>
      </c>
      <c r="B38" s="32">
        <v>1213.3720000000001</v>
      </c>
      <c r="C38" s="36"/>
      <c r="D38" s="44"/>
      <c r="E38" s="101"/>
      <c r="F38" s="102"/>
      <c r="G38" s="136"/>
      <c r="H38" s="133"/>
      <c r="I38" s="102"/>
      <c r="J38" s="122"/>
      <c r="K38" s="123"/>
      <c r="L38" s="137"/>
      <c r="M38" s="125"/>
      <c r="N38" s="126"/>
      <c r="O38" s="24"/>
    </row>
    <row r="39" spans="1:15" x14ac:dyDescent="0.2">
      <c r="A39" s="8" t="s">
        <v>0</v>
      </c>
      <c r="B39" s="32"/>
      <c r="C39" s="36">
        <v>22.436</v>
      </c>
      <c r="D39" s="44">
        <f>C39/$B$38</f>
        <v>1.8490619529707295E-2</v>
      </c>
      <c r="E39" s="101">
        <v>22.436</v>
      </c>
      <c r="F39" s="102">
        <f>E39/$B$38</f>
        <v>1.8490619529707295E-2</v>
      </c>
      <c r="G39" s="136">
        <f t="shared" si="1"/>
        <v>0</v>
      </c>
      <c r="H39" s="104">
        <f t="shared" ref="H39:H42" si="28">ROUND((F39-D39)*100,2)</f>
        <v>0</v>
      </c>
      <c r="I39" s="102">
        <f t="shared" ref="I39:I42" si="29">(E39-C39)/C39</f>
        <v>0</v>
      </c>
      <c r="J39" s="122">
        <v>22.436</v>
      </c>
      <c r="K39" s="123">
        <f>J39/$B$38</f>
        <v>1.8490619529707295E-2</v>
      </c>
      <c r="L39" s="137">
        <f t="shared" si="5"/>
        <v>22.436</v>
      </c>
      <c r="M39" s="130">
        <f t="shared" ref="M39:M42" si="30">ROUND((K39-I39)*100,2)</f>
        <v>1.85</v>
      </c>
      <c r="N39" s="126">
        <f t="shared" si="7"/>
        <v>0</v>
      </c>
      <c r="O39" s="24"/>
    </row>
    <row r="40" spans="1:15" x14ac:dyDescent="0.2">
      <c r="A40" s="8" t="s">
        <v>1</v>
      </c>
      <c r="B40" s="32"/>
      <c r="C40" s="36">
        <v>111.742</v>
      </c>
      <c r="D40" s="44">
        <f t="shared" ref="D40:F42" si="31">C40/$B$38</f>
        <v>9.2092120141226266E-2</v>
      </c>
      <c r="E40" s="101">
        <v>111.64700000000001</v>
      </c>
      <c r="F40" s="102">
        <f t="shared" si="31"/>
        <v>9.2013825933019711E-2</v>
      </c>
      <c r="G40" s="136">
        <f t="shared" si="1"/>
        <v>-9.4999999999998863E-2</v>
      </c>
      <c r="H40" s="104">
        <f t="shared" si="28"/>
        <v>-0.01</v>
      </c>
      <c r="I40" s="102">
        <f t="shared" si="29"/>
        <v>-8.5017271929980543E-4</v>
      </c>
      <c r="J40" s="122">
        <v>111.38</v>
      </c>
      <c r="K40" s="123">
        <f t="shared" ref="K40:K42" si="32">J40/$B$38</f>
        <v>9.1793778000481288E-2</v>
      </c>
      <c r="L40" s="137">
        <f t="shared" si="5"/>
        <v>111.39</v>
      </c>
      <c r="M40" s="130">
        <f t="shared" si="30"/>
        <v>9.26</v>
      </c>
      <c r="N40" s="126">
        <f t="shared" si="7"/>
        <v>-3.2396055198583252E-3</v>
      </c>
      <c r="O40" s="24"/>
    </row>
    <row r="41" spans="1:15" x14ac:dyDescent="0.2">
      <c r="A41" s="8" t="s">
        <v>2</v>
      </c>
      <c r="B41" s="32"/>
      <c r="C41" s="36">
        <v>302.52800000000002</v>
      </c>
      <c r="D41" s="44">
        <f t="shared" si="31"/>
        <v>0.24932831810854381</v>
      </c>
      <c r="E41" s="101">
        <v>302.33800000000002</v>
      </c>
      <c r="F41" s="102">
        <f t="shared" si="31"/>
        <v>0.24917172969213069</v>
      </c>
      <c r="G41" s="136">
        <f t="shared" si="1"/>
        <v>-0.18999999999999773</v>
      </c>
      <c r="H41" s="104">
        <f t="shared" si="28"/>
        <v>-0.02</v>
      </c>
      <c r="I41" s="102">
        <f t="shared" si="29"/>
        <v>-6.2804104082927103E-4</v>
      </c>
      <c r="J41" s="122">
        <v>302.22800000000001</v>
      </c>
      <c r="K41" s="123">
        <f t="shared" si="32"/>
        <v>0.24908107324052309</v>
      </c>
      <c r="L41" s="137">
        <f t="shared" si="5"/>
        <v>302.24799999999999</v>
      </c>
      <c r="M41" s="130">
        <f t="shared" si="30"/>
        <v>24.97</v>
      </c>
      <c r="N41" s="126">
        <f t="shared" si="7"/>
        <v>-9.916437486778458E-4</v>
      </c>
      <c r="O41" s="24"/>
    </row>
    <row r="42" spans="1:15" x14ac:dyDescent="0.2">
      <c r="A42" s="8" t="s">
        <v>3</v>
      </c>
      <c r="B42" s="32"/>
      <c r="C42" s="36">
        <v>483.923</v>
      </c>
      <c r="D42" s="44">
        <f t="shared" si="31"/>
        <v>0.39882492755725363</v>
      </c>
      <c r="E42" s="101">
        <v>483.81599999999997</v>
      </c>
      <c r="F42" s="102">
        <f t="shared" si="31"/>
        <v>0.39873674355432626</v>
      </c>
      <c r="G42" s="136">
        <f t="shared" si="1"/>
        <v>-0.10700000000002774</v>
      </c>
      <c r="H42" s="104">
        <f t="shared" si="28"/>
        <v>-0.01</v>
      </c>
      <c r="I42" s="102">
        <f t="shared" si="29"/>
        <v>-2.211095566857284E-4</v>
      </c>
      <c r="J42" s="122">
        <v>483.76600000000002</v>
      </c>
      <c r="K42" s="123">
        <f t="shared" si="32"/>
        <v>0.39869553607632285</v>
      </c>
      <c r="L42" s="137">
        <f t="shared" si="5"/>
        <v>483.77600000000001</v>
      </c>
      <c r="M42" s="130">
        <f t="shared" si="30"/>
        <v>39.89</v>
      </c>
      <c r="N42" s="126">
        <f t="shared" si="7"/>
        <v>-3.2443177943594799E-4</v>
      </c>
      <c r="O42" s="24"/>
    </row>
    <row r="43" spans="1:15" x14ac:dyDescent="0.2">
      <c r="A43" s="3" t="s">
        <v>22</v>
      </c>
      <c r="B43" s="32">
        <v>874.05799999999999</v>
      </c>
      <c r="C43" s="36"/>
      <c r="D43" s="44"/>
      <c r="E43" s="101"/>
      <c r="F43" s="102"/>
      <c r="G43" s="136"/>
      <c r="H43" s="133"/>
      <c r="I43" s="102"/>
      <c r="J43" s="122"/>
      <c r="K43" s="123"/>
      <c r="L43" s="137"/>
      <c r="M43" s="125"/>
      <c r="N43" s="126"/>
      <c r="O43" s="24"/>
    </row>
    <row r="44" spans="1:15" x14ac:dyDescent="0.2">
      <c r="A44" s="8" t="s">
        <v>0</v>
      </c>
      <c r="B44" s="32"/>
      <c r="C44" s="36">
        <v>24.94</v>
      </c>
      <c r="D44" s="44">
        <f>C44/$B$43</f>
        <v>2.8533575575076256E-2</v>
      </c>
      <c r="E44" s="101">
        <v>24.629000000000001</v>
      </c>
      <c r="F44" s="102">
        <f>E44/$B$43</f>
        <v>2.8177763947014961E-2</v>
      </c>
      <c r="G44" s="136">
        <f t="shared" si="1"/>
        <v>-0.31099999999999994</v>
      </c>
      <c r="H44" s="104">
        <f t="shared" ref="H44:H47" si="33">ROUND((F44-D44)*100,2)</f>
        <v>-0.04</v>
      </c>
      <c r="I44" s="102">
        <f t="shared" ref="I44:I47" si="34">(E44-C44)/C44</f>
        <v>-1.2469927826784279E-2</v>
      </c>
      <c r="J44" s="122">
        <v>24.41</v>
      </c>
      <c r="K44" s="123">
        <f>J44/$B$43</f>
        <v>2.7927208491884979E-2</v>
      </c>
      <c r="L44" s="137">
        <f t="shared" si="5"/>
        <v>24.45</v>
      </c>
      <c r="M44" s="130">
        <f t="shared" ref="M44:M47" si="35">ROUND((K44-I44)*100,2)</f>
        <v>4.04</v>
      </c>
      <c r="N44" s="126">
        <f t="shared" si="7"/>
        <v>-2.1251002405773902E-2</v>
      </c>
      <c r="O44" s="24"/>
    </row>
    <row r="45" spans="1:15" x14ac:dyDescent="0.2">
      <c r="A45" s="8" t="s">
        <v>1</v>
      </c>
      <c r="B45" s="32"/>
      <c r="C45" s="36">
        <v>152.709</v>
      </c>
      <c r="D45" s="44">
        <f t="shared" ref="D45:F47" si="36">C45/$B$43</f>
        <v>0.17471266208878589</v>
      </c>
      <c r="E45" s="101">
        <v>152.39599999999999</v>
      </c>
      <c r="F45" s="102">
        <f t="shared" si="36"/>
        <v>0.17435456228305213</v>
      </c>
      <c r="G45" s="136">
        <f t="shared" si="1"/>
        <v>-0.3130000000000166</v>
      </c>
      <c r="H45" s="104">
        <f t="shared" si="33"/>
        <v>-0.04</v>
      </c>
      <c r="I45" s="102">
        <f t="shared" si="34"/>
        <v>-2.0496499878855639E-3</v>
      </c>
      <c r="J45" s="122">
        <v>152.39599999999999</v>
      </c>
      <c r="K45" s="123">
        <f t="shared" ref="K45:K47" si="37">J45/$B$43</f>
        <v>0.17435456228305213</v>
      </c>
      <c r="L45" s="137">
        <f t="shared" si="5"/>
        <v>152.43599999999998</v>
      </c>
      <c r="M45" s="130">
        <f t="shared" si="35"/>
        <v>17.64</v>
      </c>
      <c r="N45" s="126">
        <f t="shared" si="7"/>
        <v>-2.0496499878855639E-3</v>
      </c>
      <c r="O45" s="24"/>
    </row>
    <row r="46" spans="1:15" x14ac:dyDescent="0.2">
      <c r="A46" s="8" t="s">
        <v>2</v>
      </c>
      <c r="B46" s="32"/>
      <c r="C46" s="36">
        <v>413.91</v>
      </c>
      <c r="D46" s="44">
        <f t="shared" si="36"/>
        <v>0.47354981019566211</v>
      </c>
      <c r="E46" s="101">
        <v>413.91</v>
      </c>
      <c r="F46" s="102">
        <f t="shared" si="36"/>
        <v>0.47354981019566211</v>
      </c>
      <c r="G46" s="136">
        <f t="shared" si="1"/>
        <v>0</v>
      </c>
      <c r="H46" s="104">
        <f t="shared" si="33"/>
        <v>0</v>
      </c>
      <c r="I46" s="102">
        <f t="shared" si="34"/>
        <v>0</v>
      </c>
      <c r="J46" s="122">
        <v>413.798</v>
      </c>
      <c r="K46" s="123">
        <f t="shared" si="37"/>
        <v>0.47342167224600656</v>
      </c>
      <c r="L46" s="137">
        <f t="shared" si="5"/>
        <v>413.798</v>
      </c>
      <c r="M46" s="130">
        <f t="shared" si="35"/>
        <v>47.34</v>
      </c>
      <c r="N46" s="126">
        <f t="shared" si="7"/>
        <v>-2.7059022492818049E-4</v>
      </c>
      <c r="O46" s="24"/>
    </row>
    <row r="47" spans="1:15" x14ac:dyDescent="0.2">
      <c r="A47" s="43" t="s">
        <v>3</v>
      </c>
      <c r="B47" s="32"/>
      <c r="C47" s="36">
        <v>552.59699999999998</v>
      </c>
      <c r="D47" s="44">
        <f t="shared" si="36"/>
        <v>0.63222005862311192</v>
      </c>
      <c r="E47" s="101">
        <v>552.47400000000005</v>
      </c>
      <c r="F47" s="102">
        <f t="shared" si="36"/>
        <v>0.63207933569625818</v>
      </c>
      <c r="G47" s="136">
        <f t="shared" si="1"/>
        <v>-0.12299999999993361</v>
      </c>
      <c r="H47" s="104">
        <f t="shared" si="33"/>
        <v>-0.01</v>
      </c>
      <c r="I47" s="102">
        <f t="shared" si="34"/>
        <v>-2.2258535605501587E-4</v>
      </c>
      <c r="J47" s="122">
        <v>552.47400000000005</v>
      </c>
      <c r="K47" s="123">
        <f t="shared" si="37"/>
        <v>0.63207933569625818</v>
      </c>
      <c r="L47" s="137">
        <f t="shared" si="5"/>
        <v>552.48400000000004</v>
      </c>
      <c r="M47" s="130">
        <f t="shared" si="35"/>
        <v>63.23</v>
      </c>
      <c r="N47" s="126">
        <f t="shared" si="7"/>
        <v>-2.2258535605501587E-4</v>
      </c>
      <c r="O47" s="24"/>
    </row>
    <row r="48" spans="1:15" ht="15" customHeight="1" x14ac:dyDescent="0.2">
      <c r="A48" s="197" t="s">
        <v>78</v>
      </c>
      <c r="B48" s="197"/>
      <c r="C48" s="197"/>
      <c r="D48" s="197"/>
      <c r="E48" s="197"/>
      <c r="F48" s="197"/>
      <c r="G48" s="197"/>
      <c r="H48" s="197"/>
      <c r="I48" s="197"/>
    </row>
    <row r="49" spans="1:9" ht="27" customHeight="1" x14ac:dyDescent="0.2">
      <c r="A49" s="198" t="s">
        <v>84</v>
      </c>
      <c r="B49" s="198"/>
      <c r="C49" s="198"/>
      <c r="D49" s="198"/>
      <c r="E49" s="198"/>
      <c r="F49" s="198"/>
      <c r="G49" s="198"/>
      <c r="H49" s="198"/>
      <c r="I49" s="198"/>
    </row>
  </sheetData>
  <mergeCells count="6">
    <mergeCell ref="E6:I6"/>
    <mergeCell ref="E5:G5"/>
    <mergeCell ref="A48:I48"/>
    <mergeCell ref="A49:I49"/>
    <mergeCell ref="J6:N6"/>
    <mergeCell ref="B6:D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5"/>
  <sheetViews>
    <sheetView zoomScaleNormal="100" workbookViewId="0">
      <selection activeCell="G28" sqref="G28"/>
    </sheetView>
  </sheetViews>
  <sheetFormatPr defaultColWidth="9.140625" defaultRowHeight="12.75" x14ac:dyDescent="0.2"/>
  <cols>
    <col min="1" max="1" width="72.140625" style="1" customWidth="1"/>
    <col min="2" max="2" width="34.140625" style="10" customWidth="1"/>
    <col min="3" max="3" width="34.140625" style="1" customWidth="1"/>
    <col min="4" max="4" width="9.140625" style="1"/>
    <col min="5" max="5" width="9.140625" style="1" customWidth="1"/>
    <col min="6" max="16384" width="9.140625" style="1"/>
  </cols>
  <sheetData>
    <row r="1" spans="1:4" s="18" customFormat="1" x14ac:dyDescent="0.2">
      <c r="A1" s="16" t="s">
        <v>75</v>
      </c>
      <c r="B1" s="14"/>
    </row>
    <row r="2" spans="1:4" s="18" customFormat="1" ht="12.75" customHeight="1" x14ac:dyDescent="0.2">
      <c r="A2" s="212" t="s">
        <v>138</v>
      </c>
      <c r="B2" s="212"/>
    </row>
    <row r="3" spans="1:4" s="18" customFormat="1" ht="27" customHeight="1" x14ac:dyDescent="0.2">
      <c r="A3" s="211" t="s">
        <v>125</v>
      </c>
      <c r="B3" s="211"/>
    </row>
    <row r="4" spans="1:4" s="18" customFormat="1" x14ac:dyDescent="0.2">
      <c r="A4" s="20" t="s">
        <v>126</v>
      </c>
      <c r="B4" s="14"/>
    </row>
    <row r="5" spans="1:4" s="18" customFormat="1" x14ac:dyDescent="0.2">
      <c r="A5" s="18" t="s">
        <v>105</v>
      </c>
      <c r="B5" s="14"/>
    </row>
    <row r="6" spans="1:4" s="18" customFormat="1" ht="57" customHeight="1" x14ac:dyDescent="0.2">
      <c r="A6" s="41"/>
      <c r="B6" s="158" t="s">
        <v>155</v>
      </c>
      <c r="C6" s="151" t="s">
        <v>156</v>
      </c>
      <c r="D6" s="25"/>
    </row>
    <row r="7" spans="1:4" x14ac:dyDescent="0.2">
      <c r="A7" s="1" t="s">
        <v>74</v>
      </c>
      <c r="B7" s="159"/>
      <c r="C7" s="152"/>
      <c r="D7" s="24"/>
    </row>
    <row r="8" spans="1:4" x14ac:dyDescent="0.2">
      <c r="A8" s="7" t="s">
        <v>7</v>
      </c>
      <c r="B8" s="101">
        <f>+(B9+B11)</f>
        <v>7446.57</v>
      </c>
      <c r="C8" s="153">
        <f>+(C9+C11)</f>
        <v>7446.57</v>
      </c>
      <c r="D8" s="24"/>
    </row>
    <row r="9" spans="1:4" x14ac:dyDescent="0.2">
      <c r="A9" s="7" t="s">
        <v>8</v>
      </c>
      <c r="B9" s="101">
        <v>2081.886</v>
      </c>
      <c r="C9" s="154">
        <v>2081.886</v>
      </c>
      <c r="D9" s="24"/>
    </row>
    <row r="10" spans="1:4" x14ac:dyDescent="0.2">
      <c r="A10" s="7" t="s">
        <v>9</v>
      </c>
      <c r="B10" s="101">
        <v>781.66399999999999</v>
      </c>
      <c r="C10" s="154">
        <v>781.66399999999999</v>
      </c>
      <c r="D10" s="24"/>
    </row>
    <row r="11" spans="1:4" x14ac:dyDescent="0.2">
      <c r="A11" s="7" t="s">
        <v>10</v>
      </c>
      <c r="B11" s="101">
        <v>5364.6840000000002</v>
      </c>
      <c r="C11" s="154">
        <v>5364.6840000000002</v>
      </c>
      <c r="D11" s="24"/>
    </row>
    <row r="12" spans="1:4" x14ac:dyDescent="0.2">
      <c r="A12" s="1" t="s">
        <v>24</v>
      </c>
      <c r="B12" s="105"/>
      <c r="C12" s="155"/>
      <c r="D12" s="24"/>
    </row>
    <row r="13" spans="1:4" x14ac:dyDescent="0.2">
      <c r="A13" s="7" t="s">
        <v>25</v>
      </c>
      <c r="B13" s="105" t="s">
        <v>56</v>
      </c>
      <c r="C13" s="155" t="s">
        <v>56</v>
      </c>
      <c r="D13" s="24"/>
    </row>
    <row r="14" spans="1:4" x14ac:dyDescent="0.2">
      <c r="A14" s="3" t="s">
        <v>7</v>
      </c>
      <c r="B14" s="101">
        <v>458.291</v>
      </c>
      <c r="C14" s="154">
        <v>461.78100000000001</v>
      </c>
      <c r="D14" s="24"/>
    </row>
    <row r="15" spans="1:4" x14ac:dyDescent="0.2">
      <c r="A15" s="3" t="s">
        <v>8</v>
      </c>
      <c r="B15" s="101">
        <v>134.417</v>
      </c>
      <c r="C15" s="154">
        <v>134.892</v>
      </c>
      <c r="D15" s="24"/>
    </row>
    <row r="16" spans="1:4" x14ac:dyDescent="0.2">
      <c r="A16" s="3" t="s">
        <v>9</v>
      </c>
      <c r="B16" s="101">
        <v>53.241</v>
      </c>
      <c r="C16" s="154">
        <v>53.317999999999998</v>
      </c>
      <c r="D16" s="24"/>
    </row>
    <row r="17" spans="1:4" x14ac:dyDescent="0.2">
      <c r="A17" s="3" t="s">
        <v>10</v>
      </c>
      <c r="B17" s="101">
        <v>323.87400000000002</v>
      </c>
      <c r="C17" s="154">
        <v>326.88900000000001</v>
      </c>
      <c r="D17" s="24"/>
    </row>
    <row r="18" spans="1:4" x14ac:dyDescent="0.2">
      <c r="A18" s="7" t="s">
        <v>26</v>
      </c>
      <c r="B18" s="105"/>
      <c r="C18" s="155"/>
      <c r="D18" s="24"/>
    </row>
    <row r="19" spans="1:4" x14ac:dyDescent="0.2">
      <c r="A19" s="3" t="s">
        <v>7</v>
      </c>
      <c r="B19" s="160">
        <v>207.32329458793649</v>
      </c>
      <c r="C19" s="156">
        <v>411.56305694690775</v>
      </c>
      <c r="D19" s="24"/>
    </row>
    <row r="20" spans="1:4" x14ac:dyDescent="0.2">
      <c r="A20" s="3" t="s">
        <v>8</v>
      </c>
      <c r="B20" s="160">
        <v>122.65784833763587</v>
      </c>
      <c r="C20" s="156">
        <v>238.48263796222162</v>
      </c>
      <c r="D20" s="24"/>
    </row>
    <row r="21" spans="1:4" x14ac:dyDescent="0.2">
      <c r="A21" s="3" t="s">
        <v>9</v>
      </c>
      <c r="B21" s="160">
        <v>125.12180462425574</v>
      </c>
      <c r="C21" s="156">
        <v>232.0004501294122</v>
      </c>
      <c r="D21" s="24"/>
    </row>
    <row r="22" spans="1:4" x14ac:dyDescent="0.2">
      <c r="A22" s="3" t="s">
        <v>10</v>
      </c>
      <c r="B22" s="160">
        <v>242.46157456294731</v>
      </c>
      <c r="C22" s="156">
        <v>482.98657954229111</v>
      </c>
      <c r="D22" s="24"/>
    </row>
    <row r="23" spans="1:4" x14ac:dyDescent="0.2">
      <c r="A23" s="1" t="s">
        <v>28</v>
      </c>
      <c r="B23" s="105"/>
      <c r="C23" s="155"/>
      <c r="D23" s="24"/>
    </row>
    <row r="24" spans="1:4" x14ac:dyDescent="0.2">
      <c r="A24" s="7" t="s">
        <v>29</v>
      </c>
      <c r="B24" s="105"/>
      <c r="C24" s="155"/>
      <c r="D24" s="24"/>
    </row>
    <row r="25" spans="1:4" x14ac:dyDescent="0.2">
      <c r="A25" s="3" t="s">
        <v>7</v>
      </c>
      <c r="B25" s="161">
        <v>0.36499999999999999</v>
      </c>
      <c r="C25" s="157">
        <v>0.379</v>
      </c>
      <c r="D25" s="24"/>
    </row>
    <row r="26" spans="1:4" x14ac:dyDescent="0.2">
      <c r="A26" s="3" t="s">
        <v>8</v>
      </c>
      <c r="B26" s="161">
        <v>0.29199999999999998</v>
      </c>
      <c r="C26" s="157">
        <v>0.30599999999999999</v>
      </c>
      <c r="D26" s="24"/>
    </row>
    <row r="27" spans="1:4" x14ac:dyDescent="0.2">
      <c r="A27" s="3" t="s">
        <v>9</v>
      </c>
      <c r="B27" s="161">
        <v>0.11600000000000001</v>
      </c>
      <c r="C27" s="157">
        <v>0.11600000000000001</v>
      </c>
      <c r="D27" s="24"/>
    </row>
    <row r="28" spans="1:4" x14ac:dyDescent="0.2">
      <c r="A28" s="3" t="s">
        <v>10</v>
      </c>
      <c r="B28" s="161">
        <v>7.2999999999999995E-2</v>
      </c>
      <c r="C28" s="157">
        <v>7.2999999999999995E-2</v>
      </c>
      <c r="D28" s="24"/>
    </row>
    <row r="29" spans="1:4" x14ac:dyDescent="0.2">
      <c r="A29" s="7" t="s">
        <v>27</v>
      </c>
      <c r="B29" s="105"/>
      <c r="C29" s="155"/>
      <c r="D29" s="24"/>
    </row>
    <row r="30" spans="1:4" x14ac:dyDescent="0.2">
      <c r="A30" s="3" t="s">
        <v>7</v>
      </c>
      <c r="B30" s="160">
        <v>-14.66654794520548</v>
      </c>
      <c r="C30" s="156">
        <v>-90.996042216358845</v>
      </c>
      <c r="D30" s="24"/>
    </row>
    <row r="31" spans="1:4" x14ac:dyDescent="0.2">
      <c r="A31" s="3" t="s">
        <v>8</v>
      </c>
      <c r="B31" s="160">
        <v>-16.040684931506849</v>
      </c>
      <c r="C31" s="156">
        <v>-108.32287581699347</v>
      </c>
      <c r="D31" s="24"/>
    </row>
    <row r="32" spans="1:4" x14ac:dyDescent="0.2">
      <c r="A32" s="3" t="s">
        <v>9</v>
      </c>
      <c r="B32" s="160">
        <v>-19.589827586206898</v>
      </c>
      <c r="C32" s="156">
        <v>-39.144568965517244</v>
      </c>
      <c r="D32" s="24"/>
    </row>
    <row r="33" spans="1:5" x14ac:dyDescent="0.2">
      <c r="A33" s="55" t="s">
        <v>10</v>
      </c>
      <c r="B33" s="160">
        <v>-9.1699178082191786</v>
      </c>
      <c r="C33" s="156">
        <v>-18.365205479452055</v>
      </c>
      <c r="D33" s="24"/>
    </row>
    <row r="34" spans="1:5" ht="28.5" customHeight="1" x14ac:dyDescent="0.2">
      <c r="A34" s="197" t="s">
        <v>78</v>
      </c>
      <c r="B34" s="197"/>
    </row>
    <row r="35" spans="1:5" ht="40.5" customHeight="1" x14ac:dyDescent="0.2">
      <c r="A35" s="189" t="s">
        <v>113</v>
      </c>
      <c r="B35" s="189"/>
      <c r="C35" s="15"/>
      <c r="D35" s="15"/>
      <c r="E35" s="15"/>
    </row>
  </sheetData>
  <mergeCells count="4">
    <mergeCell ref="A34:B34"/>
    <mergeCell ref="A35:B35"/>
    <mergeCell ref="A3:B3"/>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I66"/>
  <sheetViews>
    <sheetView zoomScaleNormal="100" workbookViewId="0">
      <selection activeCell="F6" sqref="F6:H6"/>
    </sheetView>
  </sheetViews>
  <sheetFormatPr defaultColWidth="9.140625" defaultRowHeight="12.75" x14ac:dyDescent="0.2"/>
  <cols>
    <col min="1" max="1" width="56.85546875" style="1" customWidth="1"/>
    <col min="2" max="5" width="15.5703125" style="10" customWidth="1"/>
    <col min="6" max="8" width="15.5703125" style="1" customWidth="1"/>
    <col min="9" max="16384" width="9.140625" style="1"/>
  </cols>
  <sheetData>
    <row r="1" spans="1:9" s="18" customFormat="1" x14ac:dyDescent="0.2">
      <c r="A1" s="16" t="s">
        <v>76</v>
      </c>
      <c r="B1" s="17"/>
      <c r="C1" s="17"/>
      <c r="D1" s="17"/>
      <c r="E1" s="17"/>
      <c r="F1" s="18" t="s">
        <v>56</v>
      </c>
    </row>
    <row r="2" spans="1:9" s="18" customFormat="1" x14ac:dyDescent="0.2">
      <c r="A2" s="4" t="s">
        <v>139</v>
      </c>
      <c r="B2" s="17"/>
      <c r="C2" s="17"/>
      <c r="D2" s="17"/>
      <c r="E2" s="17"/>
    </row>
    <row r="3" spans="1:9" s="18" customFormat="1" ht="27" customHeight="1" x14ac:dyDescent="0.2">
      <c r="A3" s="211" t="s">
        <v>125</v>
      </c>
      <c r="B3" s="211"/>
      <c r="C3" s="211"/>
      <c r="D3" s="211"/>
      <c r="E3" s="211"/>
    </row>
    <row r="4" spans="1:9" s="18" customFormat="1" x14ac:dyDescent="0.2">
      <c r="A4" s="20" t="s">
        <v>126</v>
      </c>
      <c r="B4" s="17"/>
      <c r="C4" s="17"/>
      <c r="D4" s="17"/>
      <c r="E4" s="17"/>
    </row>
    <row r="5" spans="1:9" s="18" customFormat="1" x14ac:dyDescent="0.2">
      <c r="A5" s="18" t="s">
        <v>106</v>
      </c>
      <c r="B5" s="14" t="s">
        <v>56</v>
      </c>
      <c r="C5" s="14"/>
      <c r="D5" s="14"/>
      <c r="E5" s="14"/>
    </row>
    <row r="6" spans="1:9" s="27" customFormat="1" ht="25.5" customHeight="1" x14ac:dyDescent="0.2">
      <c r="A6" s="26"/>
      <c r="B6" s="61" t="s">
        <v>152</v>
      </c>
      <c r="C6" s="213" t="s">
        <v>155</v>
      </c>
      <c r="D6" s="208"/>
      <c r="E6" s="208"/>
      <c r="F6" s="209" t="s">
        <v>156</v>
      </c>
      <c r="G6" s="210"/>
      <c r="H6" s="210"/>
      <c r="I6" s="28"/>
    </row>
    <row r="7" spans="1:9" s="18" customFormat="1" ht="57" customHeight="1" x14ac:dyDescent="0.2">
      <c r="A7" s="41"/>
      <c r="B7" s="57" t="s">
        <v>124</v>
      </c>
      <c r="C7" s="132" t="s">
        <v>119</v>
      </c>
      <c r="D7" s="132" t="s">
        <v>66</v>
      </c>
      <c r="E7" s="132" t="s">
        <v>70</v>
      </c>
      <c r="F7" s="119" t="s">
        <v>119</v>
      </c>
      <c r="G7" s="120" t="s">
        <v>66</v>
      </c>
      <c r="H7" s="121" t="s">
        <v>70</v>
      </c>
      <c r="I7" s="25"/>
    </row>
    <row r="8" spans="1:9" x14ac:dyDescent="0.2">
      <c r="A8" s="1" t="s">
        <v>33</v>
      </c>
      <c r="B8" s="58"/>
      <c r="C8" s="102"/>
      <c r="D8" s="102"/>
      <c r="E8" s="106"/>
      <c r="F8" s="165"/>
      <c r="G8" s="123"/>
      <c r="H8" s="149"/>
      <c r="I8" s="24"/>
    </row>
    <row r="9" spans="1:9" x14ac:dyDescent="0.2">
      <c r="A9" s="7" t="s">
        <v>34</v>
      </c>
      <c r="B9" s="59">
        <v>377.12799999999999</v>
      </c>
      <c r="C9" s="162">
        <v>377.12799999999999</v>
      </c>
      <c r="D9" s="103">
        <f>C9-B9</f>
        <v>0</v>
      </c>
      <c r="E9" s="102">
        <f>(C9-B9)/B9</f>
        <v>0</v>
      </c>
      <c r="F9" s="166">
        <v>377.12799999999999</v>
      </c>
      <c r="G9" s="124">
        <f>F9-B9</f>
        <v>0</v>
      </c>
      <c r="H9" s="126">
        <f>(F9-B9)/B9</f>
        <v>0</v>
      </c>
      <c r="I9" s="24"/>
    </row>
    <row r="10" spans="1:9" x14ac:dyDescent="0.2">
      <c r="A10" s="7" t="s">
        <v>35</v>
      </c>
      <c r="B10" s="60">
        <v>1910.5391360000001</v>
      </c>
      <c r="C10" s="163">
        <v>1910.5391360000001</v>
      </c>
      <c r="D10" s="163">
        <f>C10-B10</f>
        <v>0</v>
      </c>
      <c r="E10" s="102">
        <f>(C10-B10)/B10</f>
        <v>0</v>
      </c>
      <c r="F10" s="167">
        <v>1910.5391360000001</v>
      </c>
      <c r="G10" s="168">
        <f>F10-B10</f>
        <v>0</v>
      </c>
      <c r="H10" s="126">
        <f t="shared" ref="H10:H64" si="0">(F10-B10)/B10</f>
        <v>0</v>
      </c>
      <c r="I10" s="24"/>
    </row>
    <row r="11" spans="1:9" x14ac:dyDescent="0.2">
      <c r="A11" s="2"/>
      <c r="B11" s="38"/>
      <c r="C11" s="106"/>
      <c r="D11" s="106"/>
      <c r="E11" s="106"/>
      <c r="F11" s="127"/>
      <c r="G11" s="124"/>
      <c r="H11" s="126"/>
      <c r="I11" s="24"/>
    </row>
    <row r="12" spans="1:9" ht="15" x14ac:dyDescent="0.2">
      <c r="A12" s="1" t="s">
        <v>102</v>
      </c>
      <c r="B12" s="38"/>
      <c r="C12" s="106"/>
      <c r="D12" s="106"/>
      <c r="E12" s="106"/>
      <c r="F12" s="127"/>
      <c r="G12" s="124"/>
      <c r="H12" s="126"/>
      <c r="I12" s="24"/>
    </row>
    <row r="13" spans="1:9" x14ac:dyDescent="0.2">
      <c r="A13" s="7" t="s">
        <v>100</v>
      </c>
      <c r="B13" s="37">
        <v>601.375</v>
      </c>
      <c r="C13" s="103">
        <v>605.53300000000002</v>
      </c>
      <c r="D13" s="103">
        <f>C13-B13</f>
        <v>4.1580000000000155</v>
      </c>
      <c r="E13" s="102">
        <f>(C13-B13)/B13</f>
        <v>6.9141550613178388E-3</v>
      </c>
      <c r="F13" s="122">
        <v>610.452</v>
      </c>
      <c r="G13" s="124">
        <f t="shared" ref="G13:G64" si="1">F13-B13</f>
        <v>9.0769999999999982</v>
      </c>
      <c r="H13" s="126">
        <f>(F13-B13)/B13</f>
        <v>1.5093743504468923E-2</v>
      </c>
      <c r="I13" s="24"/>
    </row>
    <row r="14" spans="1:9" x14ac:dyDescent="0.2">
      <c r="A14" s="7" t="s">
        <v>101</v>
      </c>
      <c r="B14" s="60">
        <v>4158.164992</v>
      </c>
      <c r="C14" s="163">
        <v>4292.9118079999998</v>
      </c>
      <c r="D14" s="163">
        <f>C14-B14</f>
        <v>134.74681599999985</v>
      </c>
      <c r="E14" s="102">
        <f>(C14-B14)/B14</f>
        <v>3.2405355790172514E-2</v>
      </c>
      <c r="F14" s="167">
        <v>4427.6874879999996</v>
      </c>
      <c r="G14" s="168">
        <f t="shared" si="1"/>
        <v>269.52249599999959</v>
      </c>
      <c r="H14" s="126">
        <f t="shared" si="0"/>
        <v>6.4817653103842882E-2</v>
      </c>
      <c r="I14" s="24"/>
    </row>
    <row r="15" spans="1:9" x14ac:dyDescent="0.2">
      <c r="A15" s="2"/>
      <c r="B15" s="38"/>
      <c r="C15" s="106"/>
      <c r="D15" s="106"/>
      <c r="E15" s="106"/>
      <c r="F15" s="127"/>
      <c r="G15" s="124"/>
      <c r="H15" s="126"/>
      <c r="I15" s="24"/>
    </row>
    <row r="16" spans="1:9" ht="25.5" x14ac:dyDescent="0.2">
      <c r="A16" s="6" t="s">
        <v>36</v>
      </c>
      <c r="B16" s="38"/>
      <c r="C16" s="106"/>
      <c r="D16" s="106"/>
      <c r="E16" s="106"/>
      <c r="F16" s="127"/>
      <c r="G16" s="124"/>
      <c r="H16" s="126"/>
      <c r="I16" s="24"/>
    </row>
    <row r="17" spans="1:9" x14ac:dyDescent="0.2">
      <c r="A17" s="7" t="s">
        <v>37</v>
      </c>
      <c r="B17" s="37">
        <v>141.43700000000001</v>
      </c>
      <c r="C17" s="103">
        <v>141.36000000000001</v>
      </c>
      <c r="D17" s="103">
        <f>C17-B17</f>
        <v>-7.6999999999998181E-2</v>
      </c>
      <c r="E17" s="102">
        <f>(C17-B17)/B17</f>
        <v>-5.4441199968889456E-4</v>
      </c>
      <c r="F17" s="122">
        <v>141.36000000000001</v>
      </c>
      <c r="G17" s="124">
        <f t="shared" si="1"/>
        <v>-7.6999999999998181E-2</v>
      </c>
      <c r="H17" s="126">
        <f t="shared" si="0"/>
        <v>-5.4441199968889456E-4</v>
      </c>
      <c r="I17" s="24"/>
    </row>
    <row r="18" spans="1:9" x14ac:dyDescent="0.2">
      <c r="A18" s="7" t="s">
        <v>38</v>
      </c>
      <c r="B18" s="60">
        <v>946.20121600000004</v>
      </c>
      <c r="C18" s="163">
        <v>946.06310399999995</v>
      </c>
      <c r="D18" s="163">
        <f>C18-B18</f>
        <v>-0.13811200000009194</v>
      </c>
      <c r="E18" s="102">
        <f>(C18-B18)/B18</f>
        <v>-1.4596472469561054E-4</v>
      </c>
      <c r="F18" s="167">
        <v>947.26847999999995</v>
      </c>
      <c r="G18" s="168">
        <f>F18-B18</f>
        <v>1.0672639999999092</v>
      </c>
      <c r="H18" s="126">
        <f t="shared" si="0"/>
        <v>1.1279461302234357E-3</v>
      </c>
      <c r="I18" s="24"/>
    </row>
    <row r="19" spans="1:9" x14ac:dyDescent="0.2">
      <c r="A19" s="2"/>
      <c r="B19" s="38"/>
      <c r="C19" s="106"/>
      <c r="D19" s="106"/>
      <c r="E19" s="106"/>
      <c r="F19" s="127"/>
      <c r="G19" s="124"/>
      <c r="H19" s="126"/>
      <c r="I19" s="24"/>
    </row>
    <row r="20" spans="1:9" x14ac:dyDescent="0.2">
      <c r="A20" s="1" t="s">
        <v>39</v>
      </c>
      <c r="B20" s="38"/>
      <c r="C20" s="106"/>
      <c r="D20" s="106"/>
      <c r="E20" s="106"/>
      <c r="F20" s="127"/>
      <c r="G20" s="124"/>
      <c r="H20" s="126"/>
      <c r="I20" s="24"/>
    </row>
    <row r="21" spans="1:9" x14ac:dyDescent="0.2">
      <c r="A21" s="7" t="s">
        <v>40</v>
      </c>
      <c r="B21" s="37">
        <v>111.363</v>
      </c>
      <c r="C21" s="103">
        <v>111.363</v>
      </c>
      <c r="D21" s="103">
        <f>C21-B21</f>
        <v>0</v>
      </c>
      <c r="E21" s="102">
        <f>(C21-B21)/B21</f>
        <v>0</v>
      </c>
      <c r="F21" s="122">
        <v>111.363</v>
      </c>
      <c r="G21" s="124">
        <f t="shared" si="1"/>
        <v>0</v>
      </c>
      <c r="H21" s="126">
        <f t="shared" si="0"/>
        <v>0</v>
      </c>
      <c r="I21" s="24"/>
    </row>
    <row r="22" spans="1:9" x14ac:dyDescent="0.2">
      <c r="A22" s="7" t="s">
        <v>35</v>
      </c>
      <c r="B22" s="60">
        <v>534.26860799999997</v>
      </c>
      <c r="C22" s="163">
        <v>534.26860799999997</v>
      </c>
      <c r="D22" s="163">
        <f>C22-B22</f>
        <v>0</v>
      </c>
      <c r="E22" s="102">
        <f>(C22-B22)/B22</f>
        <v>0</v>
      </c>
      <c r="F22" s="167">
        <v>534.26860799999997</v>
      </c>
      <c r="G22" s="168">
        <f t="shared" si="1"/>
        <v>0</v>
      </c>
      <c r="H22" s="126">
        <f t="shared" si="0"/>
        <v>0</v>
      </c>
      <c r="I22" s="24"/>
    </row>
    <row r="23" spans="1:9" x14ac:dyDescent="0.2">
      <c r="A23" s="2"/>
      <c r="B23" s="38"/>
      <c r="C23" s="106"/>
      <c r="D23" s="106"/>
      <c r="E23" s="106"/>
      <c r="F23" s="127"/>
      <c r="G23" s="124"/>
      <c r="H23" s="126"/>
      <c r="I23" s="24"/>
    </row>
    <row r="24" spans="1:9" x14ac:dyDescent="0.2">
      <c r="A24" s="1" t="s">
        <v>41</v>
      </c>
      <c r="B24" s="38"/>
      <c r="C24" s="106"/>
      <c r="D24" s="106"/>
      <c r="E24" s="106"/>
      <c r="F24" s="127"/>
      <c r="G24" s="124"/>
      <c r="H24" s="126"/>
      <c r="I24" s="24"/>
    </row>
    <row r="25" spans="1:9" x14ac:dyDescent="0.2">
      <c r="A25" s="7" t="s">
        <v>42</v>
      </c>
      <c r="B25" s="37">
        <v>230.62100000000001</v>
      </c>
      <c r="C25" s="103">
        <v>230.542</v>
      </c>
      <c r="D25" s="103">
        <f>C25-B25</f>
        <v>-7.9000000000007731E-2</v>
      </c>
      <c r="E25" s="102">
        <f>(C25-B25)/B25</f>
        <v>-3.4255336677929471E-4</v>
      </c>
      <c r="F25" s="122">
        <v>230.542</v>
      </c>
      <c r="G25" s="124">
        <f t="shared" si="1"/>
        <v>-7.9000000000007731E-2</v>
      </c>
      <c r="H25" s="126">
        <f t="shared" si="0"/>
        <v>-3.4255336677929471E-4</v>
      </c>
      <c r="I25" s="24"/>
    </row>
    <row r="26" spans="1:9" x14ac:dyDescent="0.2">
      <c r="A26" s="7" t="s">
        <v>95</v>
      </c>
      <c r="B26" s="60">
        <v>2509.2199999999998</v>
      </c>
      <c r="C26" s="163">
        <v>2509.62</v>
      </c>
      <c r="D26" s="163">
        <f>C26-B26</f>
        <v>0.40000000000009095</v>
      </c>
      <c r="E26" s="102">
        <f>(C26-B26)/B26</f>
        <v>1.5941208821868588E-4</v>
      </c>
      <c r="F26" s="167">
        <v>2509.61</v>
      </c>
      <c r="G26" s="168">
        <f t="shared" si="1"/>
        <v>0.39000000000032742</v>
      </c>
      <c r="H26" s="126">
        <f>(F26-B26)/B26</f>
        <v>1.5542678601331388E-4</v>
      </c>
      <c r="I26" s="24"/>
    </row>
    <row r="27" spans="1:9" x14ac:dyDescent="0.2">
      <c r="A27" s="2"/>
      <c r="B27" s="38"/>
      <c r="C27" s="106"/>
      <c r="D27" s="106"/>
      <c r="E27" s="106"/>
      <c r="F27" s="127"/>
      <c r="G27" s="124"/>
      <c r="H27" s="126"/>
      <c r="I27" s="24"/>
    </row>
    <row r="28" spans="1:9" x14ac:dyDescent="0.2">
      <c r="A28" s="1" t="s">
        <v>43</v>
      </c>
      <c r="B28" s="38"/>
      <c r="C28" s="106"/>
      <c r="D28" s="106"/>
      <c r="E28" s="106"/>
      <c r="F28" s="127"/>
      <c r="G28" s="124"/>
      <c r="H28" s="126"/>
      <c r="I28" s="24"/>
    </row>
    <row r="29" spans="1:9" x14ac:dyDescent="0.2">
      <c r="A29" s="7" t="s">
        <v>44</v>
      </c>
      <c r="B29" s="37">
        <v>546.38499999999999</v>
      </c>
      <c r="C29" s="103">
        <v>545.89300000000003</v>
      </c>
      <c r="D29" s="103">
        <f>C29-B29</f>
        <v>-0.4919999999999618</v>
      </c>
      <c r="E29" s="102">
        <f>(C29-B29)/B29</f>
        <v>-9.0046395856394632E-4</v>
      </c>
      <c r="F29" s="122">
        <v>545.89300000000003</v>
      </c>
      <c r="G29" s="124">
        <f t="shared" si="1"/>
        <v>-0.4919999999999618</v>
      </c>
      <c r="H29" s="126">
        <f t="shared" si="0"/>
        <v>-9.0046395856394632E-4</v>
      </c>
      <c r="I29" s="24"/>
    </row>
    <row r="30" spans="1:9" ht="15" x14ac:dyDescent="0.2">
      <c r="A30" s="7" t="s">
        <v>83</v>
      </c>
      <c r="B30" s="60">
        <v>7275.5747840000004</v>
      </c>
      <c r="C30" s="163">
        <v>7260.3576320000002</v>
      </c>
      <c r="D30" s="163">
        <f>C30-B30</f>
        <v>-15.217152000000169</v>
      </c>
      <c r="E30" s="102">
        <f>(C30-B30)/B30</f>
        <v>-2.0915394936857497E-3</v>
      </c>
      <c r="F30" s="167">
        <v>7244.9868800000004</v>
      </c>
      <c r="G30" s="168">
        <f t="shared" si="1"/>
        <v>-30.58790399999998</v>
      </c>
      <c r="H30" s="126">
        <f t="shared" si="0"/>
        <v>-4.2041907214350992E-3</v>
      </c>
      <c r="I30" s="24"/>
    </row>
    <row r="31" spans="1:9" x14ac:dyDescent="0.2">
      <c r="A31" s="2"/>
      <c r="B31" s="38"/>
      <c r="C31" s="106"/>
      <c r="D31" s="106"/>
      <c r="E31" s="106"/>
      <c r="F31" s="127"/>
      <c r="G31" s="124"/>
      <c r="H31" s="126"/>
      <c r="I31" s="24"/>
    </row>
    <row r="32" spans="1:9" x14ac:dyDescent="0.2">
      <c r="A32" s="1" t="s">
        <v>45</v>
      </c>
      <c r="B32" s="38"/>
      <c r="C32" s="106"/>
      <c r="D32" s="106"/>
      <c r="E32" s="106"/>
      <c r="F32" s="127"/>
      <c r="G32" s="124"/>
      <c r="H32" s="126"/>
      <c r="I32" s="24"/>
    </row>
    <row r="33" spans="1:9" x14ac:dyDescent="0.2">
      <c r="A33" s="7" t="s">
        <v>40</v>
      </c>
      <c r="B33" s="37">
        <v>1424.903</v>
      </c>
      <c r="C33" s="103">
        <v>1425.7670000000001</v>
      </c>
      <c r="D33" s="103">
        <f>C33-B33</f>
        <v>0.86400000000003274</v>
      </c>
      <c r="E33" s="102">
        <f>(C33-B33)/B33</f>
        <v>6.0635706430545286E-4</v>
      </c>
      <c r="F33" s="122">
        <v>1426.2719999999999</v>
      </c>
      <c r="G33" s="124">
        <f t="shared" si="1"/>
        <v>1.3689999999999145</v>
      </c>
      <c r="H33" s="126">
        <f t="shared" si="0"/>
        <v>9.6076715397463161E-4</v>
      </c>
      <c r="I33" s="24"/>
    </row>
    <row r="34" spans="1:9" x14ac:dyDescent="0.2">
      <c r="A34" s="7" t="s">
        <v>35</v>
      </c>
      <c r="B34" s="60">
        <v>3689.0941440000001</v>
      </c>
      <c r="C34" s="163">
        <v>3666.6657279999999</v>
      </c>
      <c r="D34" s="163">
        <f>C34-B34</f>
        <v>-22.428416000000198</v>
      </c>
      <c r="E34" s="102">
        <f>(C34-B34)/B34</f>
        <v>-6.0796540084177902E-3</v>
      </c>
      <c r="F34" s="167">
        <v>3643.5299839999998</v>
      </c>
      <c r="G34" s="168">
        <f t="shared" si="1"/>
        <v>-45.564160000000356</v>
      </c>
      <c r="H34" s="126">
        <f t="shared" si="0"/>
        <v>-1.2351042890598662E-2</v>
      </c>
      <c r="I34" s="24"/>
    </row>
    <row r="35" spans="1:9" x14ac:dyDescent="0.2">
      <c r="A35" s="2"/>
      <c r="B35" s="38"/>
      <c r="C35" s="106"/>
      <c r="D35" s="106"/>
      <c r="E35" s="106"/>
      <c r="F35" s="127"/>
      <c r="G35" s="124"/>
      <c r="H35" s="126"/>
      <c r="I35" s="24"/>
    </row>
    <row r="36" spans="1:9" ht="27.75" x14ac:dyDescent="0.2">
      <c r="A36" s="6" t="s">
        <v>115</v>
      </c>
      <c r="B36" s="38"/>
      <c r="C36" s="106"/>
      <c r="D36" s="106"/>
      <c r="E36" s="106"/>
      <c r="F36" s="127"/>
      <c r="G36" s="124"/>
      <c r="H36" s="126"/>
      <c r="I36" s="24"/>
    </row>
    <row r="37" spans="1:9" x14ac:dyDescent="0.2">
      <c r="A37" s="7" t="s">
        <v>114</v>
      </c>
      <c r="B37" s="37">
        <v>324.18599999999998</v>
      </c>
      <c r="C37" s="103">
        <v>324.18599999999998</v>
      </c>
      <c r="D37" s="103">
        <f>C37-B37</f>
        <v>0</v>
      </c>
      <c r="E37" s="102">
        <f>(C37-B37)/B37</f>
        <v>0</v>
      </c>
      <c r="F37" s="122">
        <v>324.18599999999998</v>
      </c>
      <c r="G37" s="124">
        <f t="shared" si="1"/>
        <v>0</v>
      </c>
      <c r="H37" s="126">
        <f t="shared" si="0"/>
        <v>0</v>
      </c>
      <c r="I37" s="24"/>
    </row>
    <row r="38" spans="1:9" x14ac:dyDescent="0.2">
      <c r="A38" s="7" t="s">
        <v>116</v>
      </c>
      <c r="B38" s="60">
        <v>352.02771200000001</v>
      </c>
      <c r="C38" s="163">
        <v>352.02771200000001</v>
      </c>
      <c r="D38" s="163">
        <f>C38-B38</f>
        <v>0</v>
      </c>
      <c r="E38" s="102">
        <f>(C38-B38)/B38</f>
        <v>0</v>
      </c>
      <c r="F38" s="167">
        <v>352.02771200000001</v>
      </c>
      <c r="G38" s="168">
        <f t="shared" si="1"/>
        <v>0</v>
      </c>
      <c r="H38" s="126">
        <f t="shared" si="0"/>
        <v>0</v>
      </c>
      <c r="I38" s="24"/>
    </row>
    <row r="39" spans="1:9" x14ac:dyDescent="0.2">
      <c r="A39" s="2"/>
      <c r="B39" s="38"/>
      <c r="C39" s="106"/>
      <c r="D39" s="106"/>
      <c r="E39" s="106"/>
      <c r="F39" s="127"/>
      <c r="G39" s="124"/>
      <c r="H39" s="126"/>
      <c r="I39" s="24"/>
    </row>
    <row r="40" spans="1:9" x14ac:dyDescent="0.2">
      <c r="A40" s="1" t="s">
        <v>46</v>
      </c>
      <c r="B40" s="38"/>
      <c r="C40" s="106"/>
      <c r="D40" s="106"/>
      <c r="E40" s="106"/>
      <c r="F40" s="127"/>
      <c r="G40" s="124"/>
      <c r="H40" s="126"/>
      <c r="I40" s="24"/>
    </row>
    <row r="41" spans="1:9" x14ac:dyDescent="0.2">
      <c r="A41" s="7" t="s">
        <v>47</v>
      </c>
      <c r="B41" s="37">
        <v>1469.027</v>
      </c>
      <c r="C41" s="103">
        <v>1469.1220000000001</v>
      </c>
      <c r="D41" s="103">
        <f>C41-B41</f>
        <v>9.5000000000027285E-2</v>
      </c>
      <c r="E41" s="102">
        <f>(C41-B41)/B41</f>
        <v>6.4668654830733052E-5</v>
      </c>
      <c r="F41" s="122">
        <v>1469.5809999999999</v>
      </c>
      <c r="G41" s="124">
        <f t="shared" si="1"/>
        <v>0.55399999999985994</v>
      </c>
      <c r="H41" s="126">
        <f t="shared" si="0"/>
        <v>3.7712036606533434E-4</v>
      </c>
      <c r="I41" s="24"/>
    </row>
    <row r="42" spans="1:9" ht="15" x14ac:dyDescent="0.2">
      <c r="A42" s="7" t="s">
        <v>103</v>
      </c>
      <c r="B42" s="60">
        <v>226.901568</v>
      </c>
      <c r="C42" s="163">
        <v>226.937568</v>
      </c>
      <c r="D42" s="163">
        <f>C42-B42</f>
        <v>3.6000000000001364E-2</v>
      </c>
      <c r="E42" s="102">
        <f>(C42-B42)/B42</f>
        <v>1.586591063134538E-4</v>
      </c>
      <c r="F42" s="167">
        <v>226.98176000000001</v>
      </c>
      <c r="G42" s="168">
        <f t="shared" si="1"/>
        <v>8.0192000000010921E-2</v>
      </c>
      <c r="H42" s="126">
        <f t="shared" si="0"/>
        <v>3.5342197370804825E-4</v>
      </c>
      <c r="I42" s="24"/>
    </row>
    <row r="43" spans="1:9" x14ac:dyDescent="0.2">
      <c r="A43" s="2"/>
      <c r="B43" s="38"/>
      <c r="C43" s="106"/>
      <c r="D43" s="106"/>
      <c r="E43" s="106"/>
      <c r="F43" s="127"/>
      <c r="G43" s="124"/>
      <c r="H43" s="126"/>
      <c r="I43" s="24"/>
    </row>
    <row r="44" spans="1:9" x14ac:dyDescent="0.2">
      <c r="A44" s="1" t="s">
        <v>96</v>
      </c>
      <c r="B44" s="38"/>
      <c r="C44" s="106"/>
      <c r="D44" s="106"/>
      <c r="E44" s="106"/>
      <c r="F44" s="127"/>
      <c r="G44" s="124"/>
      <c r="H44" s="126"/>
      <c r="I44" s="24"/>
    </row>
    <row r="45" spans="1:9" x14ac:dyDescent="0.2">
      <c r="A45" s="7" t="s">
        <v>97</v>
      </c>
      <c r="B45" s="60">
        <v>36264.535936</v>
      </c>
      <c r="C45" s="163">
        <v>36264.535360000002</v>
      </c>
      <c r="D45" s="163">
        <f t="shared" ref="D45" si="2">C45-B45</f>
        <v>-5.759999985457398E-4</v>
      </c>
      <c r="E45" s="102">
        <f t="shared" ref="E45:E54" si="3">(C45-B45)/B45</f>
        <v>-1.5883286072163451E-8</v>
      </c>
      <c r="F45" s="167">
        <v>36264.534848000003</v>
      </c>
      <c r="G45" s="168">
        <f t="shared" si="1"/>
        <v>-1.0879999972530641E-3</v>
      </c>
      <c r="H45" s="126">
        <f t="shared" si="0"/>
        <v>-3.0001762580753188E-8</v>
      </c>
      <c r="I45" s="24"/>
    </row>
    <row r="46" spans="1:9" x14ac:dyDescent="0.2">
      <c r="A46" s="7" t="s">
        <v>79</v>
      </c>
      <c r="B46" s="38"/>
      <c r="C46" s="106"/>
      <c r="D46" s="106"/>
      <c r="E46" s="102"/>
      <c r="F46" s="127"/>
      <c r="G46" s="124"/>
      <c r="H46" s="126"/>
      <c r="I46" s="24"/>
    </row>
    <row r="47" spans="1:9" x14ac:dyDescent="0.2">
      <c r="A47" s="3" t="s">
        <v>81</v>
      </c>
      <c r="B47" s="37">
        <v>1004.818</v>
      </c>
      <c r="C47" s="103">
        <v>1004.818</v>
      </c>
      <c r="D47" s="103">
        <f>C47-B47</f>
        <v>0</v>
      </c>
      <c r="E47" s="102">
        <f t="shared" si="3"/>
        <v>0</v>
      </c>
      <c r="F47" s="122">
        <v>1004.818</v>
      </c>
      <c r="G47" s="124">
        <f t="shared" si="1"/>
        <v>0</v>
      </c>
      <c r="H47" s="126">
        <f t="shared" si="0"/>
        <v>0</v>
      </c>
      <c r="I47" s="24"/>
    </row>
    <row r="48" spans="1:9" x14ac:dyDescent="0.2">
      <c r="A48" s="3" t="s">
        <v>82</v>
      </c>
      <c r="B48" s="60">
        <v>619.97270600000002</v>
      </c>
      <c r="C48" s="163">
        <v>619.97270600000002</v>
      </c>
      <c r="D48" s="163">
        <f>C48-B48</f>
        <v>0</v>
      </c>
      <c r="E48" s="102">
        <f t="shared" si="3"/>
        <v>0</v>
      </c>
      <c r="F48" s="167">
        <v>619.97270600000002</v>
      </c>
      <c r="G48" s="168">
        <f t="shared" si="1"/>
        <v>0</v>
      </c>
      <c r="H48" s="126">
        <f t="shared" si="0"/>
        <v>0</v>
      </c>
      <c r="I48" s="24"/>
    </row>
    <row r="49" spans="1:9" x14ac:dyDescent="0.2">
      <c r="A49" s="7" t="s">
        <v>123</v>
      </c>
      <c r="B49" s="60"/>
      <c r="C49" s="163"/>
      <c r="D49" s="163"/>
      <c r="E49" s="102"/>
      <c r="F49" s="167"/>
      <c r="G49" s="124"/>
      <c r="H49" s="126"/>
      <c r="I49" s="24"/>
    </row>
    <row r="50" spans="1:9" x14ac:dyDescent="0.2">
      <c r="A50" s="3" t="s">
        <v>81</v>
      </c>
      <c r="B50" s="37">
        <v>1524.1769999999999</v>
      </c>
      <c r="C50" s="103">
        <v>1524.18</v>
      </c>
      <c r="D50" s="103">
        <f>C50-B50</f>
        <v>3.0000000001564331E-3</v>
      </c>
      <c r="E50" s="102">
        <f t="shared" ref="E50:E51" si="4">(C50-B50)/B50</f>
        <v>1.9682753382031308E-6</v>
      </c>
      <c r="F50" s="122">
        <v>1524.18</v>
      </c>
      <c r="G50" s="124">
        <f t="shared" si="1"/>
        <v>3.0000000001564331E-3</v>
      </c>
      <c r="H50" s="126">
        <f t="shared" si="0"/>
        <v>1.9682753382031308E-6</v>
      </c>
      <c r="I50" s="24"/>
    </row>
    <row r="51" spans="1:9" x14ac:dyDescent="0.2">
      <c r="A51" s="3" t="s">
        <v>82</v>
      </c>
      <c r="B51" s="60">
        <v>737.90217399999995</v>
      </c>
      <c r="C51" s="163">
        <v>737.90200000000004</v>
      </c>
      <c r="D51" s="163">
        <f>C51-B51</f>
        <v>-1.7399999990175274E-4</v>
      </c>
      <c r="E51" s="102">
        <f t="shared" si="4"/>
        <v>-2.3580361466959541E-7</v>
      </c>
      <c r="F51" s="167">
        <v>737.90200000000004</v>
      </c>
      <c r="G51" s="168">
        <f t="shared" si="1"/>
        <v>-1.7399999990175274E-4</v>
      </c>
      <c r="H51" s="126">
        <f t="shared" si="0"/>
        <v>-2.3580361466959541E-7</v>
      </c>
      <c r="I51" s="24"/>
    </row>
    <row r="52" spans="1:9" x14ac:dyDescent="0.2">
      <c r="A52" s="7" t="s">
        <v>80</v>
      </c>
      <c r="B52" s="60"/>
      <c r="C52" s="163"/>
      <c r="D52" s="163"/>
      <c r="E52" s="102"/>
      <c r="F52" s="167"/>
      <c r="G52" s="124"/>
      <c r="H52" s="126"/>
      <c r="I52" s="24"/>
    </row>
    <row r="53" spans="1:9" x14ac:dyDescent="0.2">
      <c r="A53" s="3" t="s">
        <v>81</v>
      </c>
      <c r="B53" s="37">
        <v>483.375</v>
      </c>
      <c r="C53" s="103">
        <v>483.375</v>
      </c>
      <c r="D53" s="103">
        <f>C53-B53</f>
        <v>0</v>
      </c>
      <c r="E53" s="102">
        <f t="shared" si="3"/>
        <v>0</v>
      </c>
      <c r="F53" s="122">
        <v>483.375</v>
      </c>
      <c r="G53" s="124">
        <f t="shared" si="1"/>
        <v>0</v>
      </c>
      <c r="H53" s="126">
        <f t="shared" si="0"/>
        <v>0</v>
      </c>
      <c r="I53" s="24"/>
    </row>
    <row r="54" spans="1:9" x14ac:dyDescent="0.2">
      <c r="A54" s="3" t="s">
        <v>82</v>
      </c>
      <c r="B54" s="60">
        <v>181.265625</v>
      </c>
      <c r="C54" s="163">
        <v>181.265625</v>
      </c>
      <c r="D54" s="163">
        <f>C54-B54</f>
        <v>0</v>
      </c>
      <c r="E54" s="102">
        <f t="shared" si="3"/>
        <v>0</v>
      </c>
      <c r="F54" s="167">
        <v>181.265625</v>
      </c>
      <c r="G54" s="168">
        <f t="shared" si="1"/>
        <v>0</v>
      </c>
      <c r="H54" s="126">
        <f t="shared" si="0"/>
        <v>0</v>
      </c>
      <c r="I54" s="24"/>
    </row>
    <row r="55" spans="1:9" x14ac:dyDescent="0.2">
      <c r="A55" s="7" t="s">
        <v>89</v>
      </c>
      <c r="B55" s="38"/>
      <c r="C55" s="106"/>
      <c r="D55" s="106"/>
      <c r="E55" s="102"/>
      <c r="F55" s="127"/>
      <c r="G55" s="124"/>
      <c r="H55" s="126"/>
      <c r="I55" s="24"/>
    </row>
    <row r="56" spans="1:9" x14ac:dyDescent="0.2">
      <c r="A56" s="3" t="s">
        <v>81</v>
      </c>
      <c r="B56" s="38">
        <v>0</v>
      </c>
      <c r="C56" s="106">
        <v>0</v>
      </c>
      <c r="D56" s="103">
        <f>C56-B56</f>
        <v>0</v>
      </c>
      <c r="E56" s="102" t="str">
        <f>IF(B56-C56&lt;&gt;0,(C56-B56)/B56,"--")</f>
        <v>--</v>
      </c>
      <c r="F56" s="127">
        <v>0</v>
      </c>
      <c r="G56" s="124">
        <f t="shared" si="1"/>
        <v>0</v>
      </c>
      <c r="H56" s="126"/>
      <c r="I56" s="24"/>
    </row>
    <row r="57" spans="1:9" x14ac:dyDescent="0.2">
      <c r="A57" s="3" t="s">
        <v>82</v>
      </c>
      <c r="B57" s="38">
        <v>0</v>
      </c>
      <c r="C57" s="106">
        <v>0</v>
      </c>
      <c r="D57" s="103">
        <f>C57-B57</f>
        <v>0</v>
      </c>
      <c r="E57" s="102" t="str">
        <f>IF(B57-C57&lt;&gt;0,(C57-B57)/B57,"--")</f>
        <v>--</v>
      </c>
      <c r="F57" s="127">
        <v>0</v>
      </c>
      <c r="G57" s="124">
        <f t="shared" si="1"/>
        <v>0</v>
      </c>
      <c r="H57" s="126"/>
      <c r="I57" s="24"/>
    </row>
    <row r="58" spans="1:9" x14ac:dyDescent="0.2">
      <c r="A58" s="3"/>
      <c r="B58" s="38"/>
      <c r="C58" s="106"/>
      <c r="D58" s="103"/>
      <c r="E58" s="102"/>
      <c r="F58" s="127"/>
      <c r="G58" s="124"/>
      <c r="H58" s="126"/>
      <c r="I58" s="24"/>
    </row>
    <row r="59" spans="1:9" x14ac:dyDescent="0.2">
      <c r="A59" s="1" t="s">
        <v>98</v>
      </c>
      <c r="B59" s="38"/>
      <c r="C59" s="106"/>
      <c r="D59" s="103"/>
      <c r="E59" s="102"/>
      <c r="F59" s="127"/>
      <c r="G59" s="124"/>
      <c r="H59" s="126"/>
      <c r="I59" s="24"/>
    </row>
    <row r="60" spans="1:9" x14ac:dyDescent="0.2">
      <c r="A60" s="7" t="s">
        <v>99</v>
      </c>
      <c r="B60" s="60">
        <v>10650.410672</v>
      </c>
      <c r="C60" s="163">
        <v>10650.410664000001</v>
      </c>
      <c r="D60" s="164">
        <f>C60-B60</f>
        <v>-7.9999990703072399E-6</v>
      </c>
      <c r="E60" s="102">
        <f t="shared" ref="E60" si="5">(C60-B60)/B60</f>
        <v>-7.5114465692288185E-10</v>
      </c>
      <c r="F60" s="167">
        <v>10650.410664000001</v>
      </c>
      <c r="G60" s="168">
        <f t="shared" si="1"/>
        <v>-7.9999990703072399E-6</v>
      </c>
      <c r="H60" s="126">
        <f t="shared" si="0"/>
        <v>-7.5114465692288185E-10</v>
      </c>
      <c r="I60" s="24"/>
    </row>
    <row r="61" spans="1:9" x14ac:dyDescent="0.2">
      <c r="A61" s="7"/>
      <c r="B61" s="60"/>
      <c r="C61" s="163"/>
      <c r="D61" s="163"/>
      <c r="E61" s="102"/>
      <c r="F61" s="167"/>
      <c r="G61" s="124"/>
      <c r="H61" s="126"/>
      <c r="I61" s="24"/>
    </row>
    <row r="62" spans="1:9" x14ac:dyDescent="0.2">
      <c r="A62" s="1" t="s">
        <v>108</v>
      </c>
      <c r="B62" s="38"/>
      <c r="C62" s="106"/>
      <c r="D62" s="106"/>
      <c r="E62" s="106"/>
      <c r="F62" s="127"/>
      <c r="G62" s="124"/>
      <c r="H62" s="126"/>
      <c r="I62" s="24"/>
    </row>
    <row r="63" spans="1:9" ht="15" x14ac:dyDescent="0.2">
      <c r="A63" s="7" t="s">
        <v>110</v>
      </c>
      <c r="B63" s="60">
        <v>85013</v>
      </c>
      <c r="C63" s="163">
        <v>85013</v>
      </c>
      <c r="D63" s="163">
        <f t="shared" ref="D63:D64" si="6">C63-B63</f>
        <v>0</v>
      </c>
      <c r="E63" s="102">
        <f t="shared" ref="E63:E64" si="7">(C63-B63)/B63</f>
        <v>0</v>
      </c>
      <c r="F63" s="167">
        <v>85013</v>
      </c>
      <c r="G63" s="168">
        <f t="shared" si="1"/>
        <v>0</v>
      </c>
      <c r="H63" s="126">
        <f t="shared" si="0"/>
        <v>0</v>
      </c>
      <c r="I63" s="24"/>
    </row>
    <row r="64" spans="1:9" x14ac:dyDescent="0.2">
      <c r="A64" s="56" t="s">
        <v>109</v>
      </c>
      <c r="B64" s="60">
        <v>106970</v>
      </c>
      <c r="C64" s="163">
        <v>106970</v>
      </c>
      <c r="D64" s="163">
        <f t="shared" si="6"/>
        <v>0</v>
      </c>
      <c r="E64" s="102">
        <f t="shared" si="7"/>
        <v>0</v>
      </c>
      <c r="F64" s="167">
        <v>106970</v>
      </c>
      <c r="G64" s="168">
        <f t="shared" si="1"/>
        <v>0</v>
      </c>
      <c r="H64" s="126">
        <f t="shared" si="0"/>
        <v>0</v>
      </c>
      <c r="I64" s="24"/>
    </row>
    <row r="65" spans="1:5" x14ac:dyDescent="0.2">
      <c r="A65" s="203" t="s">
        <v>78</v>
      </c>
      <c r="B65" s="203"/>
      <c r="C65" s="203"/>
      <c r="D65" s="203"/>
      <c r="E65" s="203"/>
    </row>
    <row r="66" spans="1:5" ht="80.25" customHeight="1" x14ac:dyDescent="0.2">
      <c r="A66" s="189" t="s">
        <v>117</v>
      </c>
      <c r="B66" s="189"/>
      <c r="C66" s="189"/>
      <c r="D66" s="189"/>
      <c r="E66" s="189"/>
    </row>
  </sheetData>
  <mergeCells count="5">
    <mergeCell ref="A65:E65"/>
    <mergeCell ref="A66:E66"/>
    <mergeCell ref="C6:E6"/>
    <mergeCell ref="A3:E3"/>
    <mergeCell ref="F6:H6"/>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I13"/>
  <sheetViews>
    <sheetView workbookViewId="0">
      <selection activeCell="G17" sqref="G17"/>
    </sheetView>
  </sheetViews>
  <sheetFormatPr defaultColWidth="9.140625" defaultRowHeight="12.75" x14ac:dyDescent="0.2"/>
  <cols>
    <col min="1" max="1" width="43.5703125" style="1" customWidth="1"/>
    <col min="2" max="5" width="15.5703125" style="10" customWidth="1"/>
    <col min="6" max="8" width="15.5703125" style="1" customWidth="1"/>
    <col min="9" max="16384" width="9.140625" style="1"/>
  </cols>
  <sheetData>
    <row r="1" spans="1:9" s="18" customFormat="1" x14ac:dyDescent="0.2">
      <c r="A1" s="16" t="s">
        <v>77</v>
      </c>
      <c r="B1" s="14"/>
      <c r="C1" s="14"/>
      <c r="D1" s="14"/>
      <c r="E1" s="14"/>
    </row>
    <row r="2" spans="1:9" s="18" customFormat="1" x14ac:dyDescent="0.2">
      <c r="A2" s="4" t="s">
        <v>140</v>
      </c>
      <c r="B2" s="14"/>
      <c r="C2" s="14"/>
      <c r="D2" s="14"/>
      <c r="E2" s="14"/>
    </row>
    <row r="3" spans="1:9" s="18" customFormat="1" ht="27" customHeight="1" x14ac:dyDescent="0.2">
      <c r="A3" s="211" t="s">
        <v>125</v>
      </c>
      <c r="B3" s="211"/>
      <c r="C3" s="211"/>
      <c r="D3" s="211"/>
      <c r="E3" s="211"/>
    </row>
    <row r="4" spans="1:9" s="18" customFormat="1" x14ac:dyDescent="0.2">
      <c r="A4" s="20" t="s">
        <v>126</v>
      </c>
      <c r="B4" s="14"/>
      <c r="C4" s="14"/>
      <c r="D4" s="14"/>
      <c r="E4" s="14"/>
    </row>
    <row r="5" spans="1:9" s="20" customFormat="1" x14ac:dyDescent="0.2">
      <c r="A5" s="18" t="s">
        <v>106</v>
      </c>
      <c r="B5" s="19"/>
      <c r="C5" s="19"/>
      <c r="D5" s="19"/>
      <c r="E5" s="19"/>
    </row>
    <row r="6" spans="1:9" s="18" customFormat="1" ht="26.25" customHeight="1" x14ac:dyDescent="0.2">
      <c r="B6" s="65" t="s">
        <v>152</v>
      </c>
      <c r="C6" s="194" t="s">
        <v>157</v>
      </c>
      <c r="D6" s="195"/>
      <c r="E6" s="195"/>
      <c r="F6" s="214" t="s">
        <v>156</v>
      </c>
      <c r="G6" s="205"/>
      <c r="H6" s="206"/>
      <c r="I6" s="25"/>
    </row>
    <row r="7" spans="1:9" s="18" customFormat="1" ht="57" customHeight="1" x14ac:dyDescent="0.2">
      <c r="A7" s="26"/>
      <c r="B7" s="66" t="s">
        <v>31</v>
      </c>
      <c r="C7" s="169" t="s">
        <v>30</v>
      </c>
      <c r="D7" s="169" t="s">
        <v>112</v>
      </c>
      <c r="E7" s="169" t="s">
        <v>70</v>
      </c>
      <c r="F7" s="173" t="s">
        <v>30</v>
      </c>
      <c r="G7" s="174" t="s">
        <v>112</v>
      </c>
      <c r="H7" s="174" t="s">
        <v>70</v>
      </c>
      <c r="I7" s="25"/>
    </row>
    <row r="8" spans="1:9" ht="27.75" x14ac:dyDescent="0.2">
      <c r="A8" s="64" t="s">
        <v>111</v>
      </c>
      <c r="B8" s="67"/>
      <c r="C8" s="170"/>
      <c r="D8" s="170"/>
      <c r="E8" s="106"/>
      <c r="F8" s="175"/>
      <c r="G8" s="176"/>
      <c r="H8" s="149"/>
      <c r="I8" s="23"/>
    </row>
    <row r="9" spans="1:9" ht="15" x14ac:dyDescent="0.2">
      <c r="A9" s="62" t="s">
        <v>107</v>
      </c>
      <c r="B9" s="68">
        <f>SUM('7. Program Summary'!B10,'7. Program Summary'!B14,'7. Program Summary'!B18,'7. Program Summary'!B22,'7. Program Summary'!B26,'7. Program Summary'!B30,'7. Program Summary'!B34,'7. Program Summary'!B38,'7. Program Summary'!B42)</f>
        <v>21601.992160000002</v>
      </c>
      <c r="C9" s="171">
        <f>SUM('7. Program Summary'!C10,'7. Program Summary'!C14,'7. Program Summary'!C18,'7. Program Summary'!C22,'7. Program Summary'!C26,'7. Program Summary'!C30,'7. Program Summary'!C34,'7. Program Summary'!C38,'7. Program Summary'!C42)</f>
        <v>21699.391296000002</v>
      </c>
      <c r="D9" s="171">
        <f>+C9-B9</f>
        <v>97.399135999999999</v>
      </c>
      <c r="E9" s="102">
        <f>(C9-B9)/B9</f>
        <v>4.5088034139903138E-3</v>
      </c>
      <c r="F9" s="177">
        <f>SUM('7. Program Summary'!F10,'7. Program Summary'!F14,'7. Program Summary'!F18,'7. Program Summary'!F22,'7. Program Summary'!F26,'7. Program Summary'!F30,'7. Program Summary'!F34,'7. Program Summary'!F38,'7. Program Summary'!F42)</f>
        <v>21796.900048</v>
      </c>
      <c r="G9" s="178">
        <f>+F9-B9</f>
        <v>194.90788799999791</v>
      </c>
      <c r="H9" s="179">
        <f>(F9-B9)/B9</f>
        <v>9.0226811747902182E-3</v>
      </c>
      <c r="I9" s="23"/>
    </row>
    <row r="10" spans="1:9" x14ac:dyDescent="0.2">
      <c r="A10" s="62" t="s">
        <v>121</v>
      </c>
      <c r="B10" s="68">
        <f>+'7. Program Summary'!B45+'7. Program Summary'!B60</f>
        <v>46914.946607999998</v>
      </c>
      <c r="C10" s="171">
        <f>+'7. Program Summary'!C45+'7. Program Summary'!C60</f>
        <v>46914.946024000004</v>
      </c>
      <c r="D10" s="171">
        <f t="shared" ref="D10" si="0">+C10-B10</f>
        <v>-5.8399999397806823E-4</v>
      </c>
      <c r="E10" s="102">
        <f>(C10-B10)/B10</f>
        <v>-1.2448058373756814E-8</v>
      </c>
      <c r="F10" s="177">
        <f>SUM('7. Program Summary'!F45+'7. Program Summary'!F60)</f>
        <v>46914.945512000006</v>
      </c>
      <c r="G10" s="178">
        <f>+F10-B10</f>
        <v>-1.0959999926853925E-3</v>
      </c>
      <c r="H10" s="179">
        <f>(F10-B10)/B10</f>
        <v>-2.336142470422211E-8</v>
      </c>
      <c r="I10" s="23"/>
    </row>
    <row r="11" spans="1:9" x14ac:dyDescent="0.2">
      <c r="A11" s="63" t="s">
        <v>122</v>
      </c>
      <c r="B11" s="68">
        <f>(B9-B10)</f>
        <v>-25312.954447999997</v>
      </c>
      <c r="C11" s="171">
        <f>(C9-C10)</f>
        <v>-25215.554728000003</v>
      </c>
      <c r="D11" s="171">
        <f>+C11-B11</f>
        <v>97.399719999993977</v>
      </c>
      <c r="E11" s="172" t="s">
        <v>32</v>
      </c>
      <c r="F11" s="180">
        <f>(F9-F10)</f>
        <v>-25118.045464000006</v>
      </c>
      <c r="G11" s="178">
        <f>+F11-B11</f>
        <v>194.9089839999906</v>
      </c>
      <c r="H11" s="181" t="s">
        <v>32</v>
      </c>
      <c r="I11" s="23"/>
    </row>
    <row r="12" spans="1:9" ht="15.75" customHeight="1" x14ac:dyDescent="0.2">
      <c r="A12" s="197" t="s">
        <v>78</v>
      </c>
      <c r="B12" s="197"/>
      <c r="C12" s="197"/>
      <c r="D12" s="197"/>
      <c r="E12" s="197"/>
    </row>
    <row r="13" spans="1:9" ht="52.5" customHeight="1" x14ac:dyDescent="0.2">
      <c r="A13" s="198" t="s">
        <v>120</v>
      </c>
      <c r="B13" s="198"/>
      <c r="C13" s="198"/>
      <c r="D13" s="198"/>
      <c r="E13" s="198"/>
    </row>
  </sheetData>
  <mergeCells count="5">
    <mergeCell ref="C6:E6"/>
    <mergeCell ref="A13:E13"/>
    <mergeCell ref="A12:E12"/>
    <mergeCell ref="A3:E3"/>
    <mergeCell ref="F6:H6"/>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5D168E-26D9-4FCB-B730-BD0B9D62B18F}">
  <ds:schemaRefs>
    <ds:schemaRef ds:uri="http://schemas.microsoft.com/sharepoint/v3/contenttype/forms"/>
  </ds:schemaRefs>
</ds:datastoreItem>
</file>

<file path=customXml/itemProps2.xml><?xml version="1.0" encoding="utf-8"?>
<ds:datastoreItem xmlns:ds="http://schemas.openxmlformats.org/officeDocument/2006/customXml" ds:itemID="{FCF22BE4-CDBF-4487-AC41-6530F6277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SSI Policies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Proposed Policy Results, SSI Simulations - April 11, 2024</dc:title>
  <dc:creator>Urban Institute</dc:creator>
  <cp:lastModifiedBy>Pierce, Jonathan (OTDA)</cp:lastModifiedBy>
  <cp:lastPrinted>2024-03-04T15:50:44Z</cp:lastPrinted>
  <dcterms:created xsi:type="dcterms:W3CDTF">2023-01-09T17:55:27Z</dcterms:created>
  <dcterms:modified xsi:type="dcterms:W3CDTF">2024-04-05T18:10:42Z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0x010100799C858E70AFD24CBF2FF66F65924E42</vt:lpwstr>
  </property>
</Properties>
</file>