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always" defaultThemeVersion="166925"/>
  <mc:AlternateContent xmlns:mc="http://schemas.openxmlformats.org/markup-compatibility/2006">
    <mc:Choice Requires="x15">
      <x15ac:absPath xmlns:x15ac="http://schemas.microsoft.com/office/spreadsheetml/2010/11/ac" url="X:\news\meetings\cprac\2024-04-11\attachments\"/>
    </mc:Choice>
  </mc:AlternateContent>
  <xr:revisionPtr revIDLastSave="0" documentId="8_{FB503571-9373-477C-AA6A-D5364297FC56}" xr6:coauthVersionLast="47" xr6:coauthVersionMax="47" xr10:uidLastSave="{00000000-0000-0000-0000-000000000000}"/>
  <bookViews>
    <workbookView xWindow="-120" yWindow="-120" windowWidth="29040" windowHeight="15840" tabRatio="888" xr2:uid="{068841F0-A798-4FDA-AE91-01EB2B1CBF50}"/>
  </bookViews>
  <sheets>
    <sheet name="0. State Food Benefit Overview" sheetId="13" r:id="rId1"/>
    <sheet name="1. SPM Summary" sheetId="10" r:id="rId2"/>
    <sheet name="2. Poverty_Individuals_No" sheetId="1" r:id="rId3"/>
    <sheet name="3. Individuals Race" sheetId="12" r:id="rId4"/>
    <sheet name="4. Poverty_Families_No" sheetId="7" r:id="rId5"/>
    <sheet name="5. Household Resources" sheetId="2" r:id="rId6"/>
    <sheet name="7. Program Summary" sheetId="11" r:id="rId7"/>
    <sheet name="8. Costs" sheetId="5" r:id="rId8"/>
  </sheets>
  <definedNames>
    <definedName name="_xlnm._FilterDatabase" localSheetId="0" hidden="1">'0. State Food Benefit Overview'!$A$3:$Q$3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 i="13" l="1"/>
  <c r="N10" i="10"/>
  <c r="E5" i="13"/>
  <c r="Q5" i="13"/>
  <c r="P4" i="13"/>
  <c r="E4" i="13"/>
  <c r="Q4" i="13"/>
  <c r="O5" i="13"/>
  <c r="O4" i="13"/>
  <c r="N22" i="10"/>
  <c r="N5" i="13"/>
  <c r="N4" i="13"/>
  <c r="N21" i="10"/>
  <c r="M5" i="13"/>
  <c r="M4" i="13"/>
  <c r="L5" i="13"/>
  <c r="L4" i="13"/>
  <c r="K5" i="13"/>
  <c r="K4" i="13"/>
  <c r="N39" i="12"/>
  <c r="J5" i="13"/>
  <c r="J4" i="13"/>
  <c r="N49" i="12"/>
  <c r="I5" i="13"/>
  <c r="I4" i="13"/>
  <c r="N44" i="12"/>
  <c r="H5" i="13"/>
  <c r="H4" i="13"/>
  <c r="N54" i="12"/>
  <c r="G5" i="13"/>
  <c r="G4" i="13"/>
  <c r="N11" i="10"/>
  <c r="F5" i="13"/>
  <c r="F4" i="13"/>
  <c r="K10" i="10"/>
  <c r="D5" i="13"/>
  <c r="D4" i="13"/>
  <c r="C5" i="13"/>
  <c r="C4" i="13"/>
  <c r="H10" i="5"/>
  <c r="H9" i="5"/>
  <c r="G9" i="5"/>
  <c r="G11" i="5"/>
  <c r="G10" i="5"/>
  <c r="F11" i="5"/>
  <c r="F10" i="5"/>
  <c r="F9" i="5"/>
  <c r="C11" i="5"/>
  <c r="B11" i="5"/>
  <c r="B9" i="5"/>
  <c r="B10" i="5"/>
  <c r="C10" i="5"/>
  <c r="C9" i="5"/>
  <c r="E10" i="5"/>
  <c r="E9" i="5"/>
  <c r="H61" i="11"/>
  <c r="H60" i="11"/>
  <c r="G10" i="11"/>
  <c r="G13" i="11"/>
  <c r="G14" i="11"/>
  <c r="G17" i="11"/>
  <c r="G18" i="11"/>
  <c r="G21" i="11"/>
  <c r="G22" i="11"/>
  <c r="G25" i="11"/>
  <c r="G26" i="11"/>
  <c r="G29" i="11"/>
  <c r="G30" i="11"/>
  <c r="G33" i="11"/>
  <c r="G34" i="11"/>
  <c r="G37" i="11"/>
  <c r="G38" i="11"/>
  <c r="G41" i="11"/>
  <c r="G42" i="11"/>
  <c r="G45" i="11"/>
  <c r="G46" i="11"/>
  <c r="G49" i="11"/>
  <c r="G51" i="11"/>
  <c r="G52" i="11"/>
  <c r="G54" i="11"/>
  <c r="G55" i="11"/>
  <c r="G57" i="11"/>
  <c r="G58" i="11"/>
  <c r="G60" i="11"/>
  <c r="G61" i="11"/>
  <c r="G64" i="11"/>
  <c r="G67" i="11"/>
  <c r="G68" i="11"/>
  <c r="H10" i="11"/>
  <c r="H13" i="11"/>
  <c r="H14" i="11"/>
  <c r="H17" i="11"/>
  <c r="H18" i="11"/>
  <c r="H21" i="11"/>
  <c r="H22" i="11"/>
  <c r="H25" i="11"/>
  <c r="H26" i="11"/>
  <c r="H29" i="11"/>
  <c r="H30" i="11"/>
  <c r="H33" i="11"/>
  <c r="H34" i="11"/>
  <c r="H41" i="11"/>
  <c r="H42" i="11"/>
  <c r="H45" i="11"/>
  <c r="H46" i="11"/>
  <c r="H49" i="11"/>
  <c r="H51" i="11"/>
  <c r="H52" i="11"/>
  <c r="H54" i="11"/>
  <c r="H55" i="11"/>
  <c r="H57" i="11"/>
  <c r="H58" i="11"/>
  <c r="H64" i="11"/>
  <c r="H67" i="11"/>
  <c r="H68" i="11"/>
  <c r="H9" i="11"/>
  <c r="G9" i="11"/>
  <c r="L11" i="7"/>
  <c r="L12" i="7"/>
  <c r="L13" i="7"/>
  <c r="L16" i="7"/>
  <c r="L17" i="7"/>
  <c r="L18" i="7"/>
  <c r="L19" i="7"/>
  <c r="L22" i="7"/>
  <c r="L23" i="7"/>
  <c r="L24" i="7"/>
  <c r="L25" i="7"/>
  <c r="L28" i="7"/>
  <c r="L29" i="7"/>
  <c r="L30" i="7"/>
  <c r="L31" i="7"/>
  <c r="L33" i="7"/>
  <c r="L34" i="7"/>
  <c r="L35" i="7"/>
  <c r="L36" i="7"/>
  <c r="L39" i="7"/>
  <c r="L40" i="7"/>
  <c r="L41" i="7"/>
  <c r="L42" i="7"/>
  <c r="L44" i="7"/>
  <c r="L45" i="7"/>
  <c r="L46" i="7"/>
  <c r="L47" i="7"/>
  <c r="K11" i="7"/>
  <c r="M11" i="7"/>
  <c r="K12" i="7"/>
  <c r="M12" i="7"/>
  <c r="K13" i="7"/>
  <c r="M13" i="7"/>
  <c r="K16" i="7"/>
  <c r="M16" i="7"/>
  <c r="K17" i="7"/>
  <c r="M17" i="7"/>
  <c r="K18" i="7"/>
  <c r="M18" i="7"/>
  <c r="K19" i="7"/>
  <c r="M19" i="7"/>
  <c r="K22" i="7"/>
  <c r="M22" i="7"/>
  <c r="K23" i="7"/>
  <c r="M23" i="7"/>
  <c r="K24" i="7"/>
  <c r="M24" i="7"/>
  <c r="K25" i="7"/>
  <c r="M25" i="7"/>
  <c r="K28" i="7"/>
  <c r="M28" i="7"/>
  <c r="K29" i="7"/>
  <c r="M29" i="7"/>
  <c r="K30" i="7"/>
  <c r="M30" i="7"/>
  <c r="K31" i="7"/>
  <c r="M31" i="7"/>
  <c r="K33" i="7"/>
  <c r="M33" i="7"/>
  <c r="K34" i="7"/>
  <c r="M34" i="7"/>
  <c r="K35" i="7"/>
  <c r="M35" i="7"/>
  <c r="K36" i="7"/>
  <c r="M36" i="7"/>
  <c r="K39" i="7"/>
  <c r="M39" i="7"/>
  <c r="K40" i="7"/>
  <c r="M40" i="7"/>
  <c r="K41" i="7"/>
  <c r="M41" i="7"/>
  <c r="K42" i="7"/>
  <c r="M42" i="7"/>
  <c r="K44" i="7"/>
  <c r="M44" i="7"/>
  <c r="K45" i="7"/>
  <c r="M45" i="7"/>
  <c r="K46" i="7"/>
  <c r="M46" i="7"/>
  <c r="K47" i="7"/>
  <c r="M47" i="7"/>
  <c r="N11" i="7"/>
  <c r="N12" i="7"/>
  <c r="N13" i="7"/>
  <c r="N16" i="7"/>
  <c r="N17" i="7"/>
  <c r="N18" i="7"/>
  <c r="N19" i="7"/>
  <c r="N22" i="7"/>
  <c r="N23" i="7"/>
  <c r="N24" i="7"/>
  <c r="N25" i="7"/>
  <c r="N28" i="7"/>
  <c r="N29" i="7"/>
  <c r="N30" i="7"/>
  <c r="N31" i="7"/>
  <c r="N33" i="7"/>
  <c r="N34" i="7"/>
  <c r="N35" i="7"/>
  <c r="N36" i="7"/>
  <c r="N39" i="7"/>
  <c r="N40" i="7"/>
  <c r="N41" i="7"/>
  <c r="N42" i="7"/>
  <c r="N44" i="7"/>
  <c r="N45" i="7"/>
  <c r="N46" i="7"/>
  <c r="N47" i="7"/>
  <c r="N10" i="7"/>
  <c r="K10" i="7"/>
  <c r="M10" i="7"/>
  <c r="L10" i="7"/>
  <c r="L12" i="12"/>
  <c r="L13" i="12"/>
  <c r="L14" i="12"/>
  <c r="L16" i="12"/>
  <c r="L17" i="12"/>
  <c r="L18" i="12"/>
  <c r="L19" i="12"/>
  <c r="L21" i="12"/>
  <c r="L22" i="12"/>
  <c r="L23" i="12"/>
  <c r="L24" i="12"/>
  <c r="L26" i="12"/>
  <c r="L27" i="12"/>
  <c r="L28" i="12"/>
  <c r="L29" i="12"/>
  <c r="L31" i="12"/>
  <c r="L32" i="12"/>
  <c r="L33" i="12"/>
  <c r="L34" i="12"/>
  <c r="L38" i="12"/>
  <c r="L39" i="12"/>
  <c r="L40" i="12"/>
  <c r="L41" i="12"/>
  <c r="L43" i="12"/>
  <c r="L44" i="12"/>
  <c r="L45" i="12"/>
  <c r="L46" i="12"/>
  <c r="L48" i="12"/>
  <c r="L49" i="12"/>
  <c r="L50" i="12"/>
  <c r="L51" i="12"/>
  <c r="L53" i="12"/>
  <c r="L54" i="12"/>
  <c r="L55" i="12"/>
  <c r="L56" i="12"/>
  <c r="L58" i="12"/>
  <c r="L59" i="12"/>
  <c r="L60" i="12"/>
  <c r="L61" i="12"/>
  <c r="K12" i="12"/>
  <c r="M12" i="12"/>
  <c r="K13" i="12"/>
  <c r="M13" i="12"/>
  <c r="K14" i="12"/>
  <c r="M14" i="12"/>
  <c r="K16" i="12"/>
  <c r="M16" i="12"/>
  <c r="K17" i="12"/>
  <c r="M17" i="12"/>
  <c r="K18" i="12"/>
  <c r="M18" i="12"/>
  <c r="K19" i="12"/>
  <c r="M19" i="12"/>
  <c r="K21" i="12"/>
  <c r="M21" i="12"/>
  <c r="K22" i="12"/>
  <c r="M22" i="12"/>
  <c r="K23" i="12"/>
  <c r="M23" i="12"/>
  <c r="K24" i="12"/>
  <c r="M24" i="12"/>
  <c r="K26" i="12"/>
  <c r="M26" i="12"/>
  <c r="K27" i="12"/>
  <c r="M27" i="12"/>
  <c r="K28" i="12"/>
  <c r="M28" i="12"/>
  <c r="K29" i="12"/>
  <c r="M29" i="12"/>
  <c r="K31" i="12"/>
  <c r="M31" i="12"/>
  <c r="K32" i="12"/>
  <c r="M32" i="12"/>
  <c r="K33" i="12"/>
  <c r="M33" i="12"/>
  <c r="K34" i="12"/>
  <c r="M34" i="12"/>
  <c r="K38" i="12"/>
  <c r="M38" i="12"/>
  <c r="K39" i="12"/>
  <c r="M39" i="12"/>
  <c r="K40" i="12"/>
  <c r="M40" i="12"/>
  <c r="K41" i="12"/>
  <c r="M41" i="12"/>
  <c r="K43" i="12"/>
  <c r="M43" i="12"/>
  <c r="K44" i="12"/>
  <c r="M44" i="12"/>
  <c r="K45" i="12"/>
  <c r="M45" i="12"/>
  <c r="K46" i="12"/>
  <c r="M46" i="12"/>
  <c r="K48" i="12"/>
  <c r="M48" i="12"/>
  <c r="K49" i="12"/>
  <c r="M49" i="12"/>
  <c r="K50" i="12"/>
  <c r="M50" i="12"/>
  <c r="K51" i="12"/>
  <c r="M51" i="12"/>
  <c r="K53" i="12"/>
  <c r="M53" i="12"/>
  <c r="K54" i="12"/>
  <c r="M54" i="12"/>
  <c r="K55" i="12"/>
  <c r="M55" i="12"/>
  <c r="K56" i="12"/>
  <c r="M56" i="12"/>
  <c r="K58" i="12"/>
  <c r="M58" i="12"/>
  <c r="K59" i="12"/>
  <c r="M59" i="12"/>
  <c r="K60" i="12"/>
  <c r="M60" i="12"/>
  <c r="K61" i="12"/>
  <c r="M61" i="12"/>
  <c r="N12" i="12"/>
  <c r="N13" i="12"/>
  <c r="N14" i="12"/>
  <c r="N16" i="12"/>
  <c r="N17" i="12"/>
  <c r="N18" i="12"/>
  <c r="N19" i="12"/>
  <c r="N21" i="12"/>
  <c r="N22" i="12"/>
  <c r="N23" i="12"/>
  <c r="N24" i="12"/>
  <c r="N26" i="12"/>
  <c r="N27" i="12"/>
  <c r="N28" i="12"/>
  <c r="N29" i="12"/>
  <c r="N31" i="12"/>
  <c r="N32" i="12"/>
  <c r="N33" i="12"/>
  <c r="N34" i="12"/>
  <c r="N38" i="12"/>
  <c r="N40" i="12"/>
  <c r="N41" i="12"/>
  <c r="N43" i="12"/>
  <c r="N45" i="12"/>
  <c r="N46" i="12"/>
  <c r="N48" i="12"/>
  <c r="N50" i="12"/>
  <c r="N51" i="12"/>
  <c r="N53" i="12"/>
  <c r="N55" i="12"/>
  <c r="N56" i="12"/>
  <c r="N58" i="12"/>
  <c r="N59" i="12"/>
  <c r="N60" i="12"/>
  <c r="N61" i="12"/>
  <c r="N11" i="12"/>
  <c r="K11" i="12"/>
  <c r="M11" i="12"/>
  <c r="L11" i="12"/>
  <c r="L11" i="1"/>
  <c r="L12" i="1"/>
  <c r="L13" i="1"/>
  <c r="L16" i="1"/>
  <c r="L17" i="1"/>
  <c r="L18" i="1"/>
  <c r="L19" i="1"/>
  <c r="L21" i="1"/>
  <c r="L22" i="1"/>
  <c r="L23" i="1"/>
  <c r="L24" i="1"/>
  <c r="L26" i="1"/>
  <c r="L27" i="1"/>
  <c r="L28" i="1"/>
  <c r="L29" i="1"/>
  <c r="L32" i="1"/>
  <c r="L33" i="1"/>
  <c r="L34" i="1"/>
  <c r="L35" i="1"/>
  <c r="L38" i="1"/>
  <c r="L39" i="1"/>
  <c r="L40" i="1"/>
  <c r="L41" i="1"/>
  <c r="L43" i="1"/>
  <c r="L44" i="1"/>
  <c r="L45" i="1"/>
  <c r="L46" i="1"/>
  <c r="K11" i="1"/>
  <c r="M11" i="1"/>
  <c r="K12" i="1"/>
  <c r="M12" i="1"/>
  <c r="K13" i="1"/>
  <c r="M13" i="1"/>
  <c r="K16" i="1"/>
  <c r="M16" i="1"/>
  <c r="K17" i="1"/>
  <c r="M17" i="1"/>
  <c r="K18" i="1"/>
  <c r="M18" i="1"/>
  <c r="K19" i="1"/>
  <c r="M19" i="1"/>
  <c r="K21" i="1"/>
  <c r="M21" i="1"/>
  <c r="K22" i="1"/>
  <c r="M22" i="1"/>
  <c r="K23" i="1"/>
  <c r="M23" i="1"/>
  <c r="K24" i="1"/>
  <c r="M24" i="1"/>
  <c r="K26" i="1"/>
  <c r="M26" i="1"/>
  <c r="K27" i="1"/>
  <c r="M27" i="1"/>
  <c r="K28" i="1"/>
  <c r="M28" i="1"/>
  <c r="K29" i="1"/>
  <c r="M29" i="1"/>
  <c r="K32" i="1"/>
  <c r="M32" i="1"/>
  <c r="K33" i="1"/>
  <c r="M33" i="1"/>
  <c r="K34" i="1"/>
  <c r="M34" i="1"/>
  <c r="K35" i="1"/>
  <c r="M35" i="1"/>
  <c r="K38" i="1"/>
  <c r="M38" i="1"/>
  <c r="K39" i="1"/>
  <c r="M39" i="1"/>
  <c r="K40" i="1"/>
  <c r="M40" i="1"/>
  <c r="K41" i="1"/>
  <c r="M41" i="1"/>
  <c r="K43" i="1"/>
  <c r="M43" i="1"/>
  <c r="K44" i="1"/>
  <c r="M44" i="1"/>
  <c r="K45" i="1"/>
  <c r="M45" i="1"/>
  <c r="K46" i="1"/>
  <c r="M46" i="1"/>
  <c r="N11" i="1"/>
  <c r="N12" i="1"/>
  <c r="N13" i="1"/>
  <c r="N16" i="1"/>
  <c r="N17" i="1"/>
  <c r="N18" i="1"/>
  <c r="N19" i="1"/>
  <c r="N21" i="1"/>
  <c r="N22" i="1"/>
  <c r="N23" i="1"/>
  <c r="N24" i="1"/>
  <c r="N26" i="1"/>
  <c r="N27" i="1"/>
  <c r="N28" i="1"/>
  <c r="N29" i="1"/>
  <c r="N32" i="1"/>
  <c r="N33" i="1"/>
  <c r="N34" i="1"/>
  <c r="N35" i="1"/>
  <c r="N38" i="1"/>
  <c r="N39" i="1"/>
  <c r="N40" i="1"/>
  <c r="N41" i="1"/>
  <c r="N43" i="1"/>
  <c r="N44" i="1"/>
  <c r="N45" i="1"/>
  <c r="N46" i="1"/>
  <c r="N10" i="1"/>
  <c r="K10" i="1"/>
  <c r="M10" i="1"/>
  <c r="L10" i="1"/>
  <c r="L10" i="10"/>
  <c r="L11" i="10"/>
  <c r="L12" i="10"/>
  <c r="L13" i="10"/>
  <c r="L15" i="10"/>
  <c r="L16" i="10"/>
  <c r="L17" i="10"/>
  <c r="L18" i="10"/>
  <c r="L19" i="10"/>
  <c r="L21" i="10"/>
  <c r="L22" i="10"/>
  <c r="M10" i="10"/>
  <c r="K11" i="10"/>
  <c r="M11" i="10"/>
  <c r="K12" i="10"/>
  <c r="M12" i="10"/>
  <c r="K13" i="10"/>
  <c r="M13" i="10"/>
  <c r="K15" i="10"/>
  <c r="M15" i="10"/>
  <c r="K16" i="10"/>
  <c r="M16" i="10"/>
  <c r="K17" i="10"/>
  <c r="M17" i="10"/>
  <c r="K18" i="10"/>
  <c r="M18" i="10"/>
  <c r="K19" i="10"/>
  <c r="M19" i="10"/>
  <c r="K21" i="10"/>
  <c r="M21" i="10"/>
  <c r="K22" i="10"/>
  <c r="M22" i="10"/>
  <c r="N12" i="10"/>
  <c r="N13" i="10"/>
  <c r="N15" i="10"/>
  <c r="N16" i="10"/>
  <c r="N17" i="10"/>
  <c r="N18" i="10"/>
  <c r="N19" i="10"/>
  <c r="N8" i="10"/>
  <c r="K8" i="10"/>
  <c r="M8" i="10"/>
  <c r="L8" i="10"/>
  <c r="D8" i="10"/>
  <c r="D10" i="10"/>
  <c r="D11" i="10"/>
  <c r="D12" i="10"/>
  <c r="D13" i="10"/>
  <c r="D15" i="10"/>
  <c r="D16" i="10"/>
  <c r="D17" i="10"/>
  <c r="D18" i="10"/>
  <c r="D19" i="10"/>
  <c r="D21" i="10"/>
  <c r="D22" i="10"/>
  <c r="G39" i="12"/>
  <c r="I33" i="1"/>
  <c r="I51" i="12"/>
  <c r="I35" i="7"/>
  <c r="I33" i="7"/>
  <c r="I31" i="7"/>
  <c r="G22" i="12"/>
  <c r="E54" i="11"/>
  <c r="D57" i="11"/>
  <c r="D41" i="11"/>
  <c r="E34" i="11"/>
  <c r="I46" i="7"/>
  <c r="I45" i="7"/>
  <c r="G42" i="7"/>
  <c r="G60" i="12"/>
  <c r="G59" i="12"/>
  <c r="I55" i="12"/>
  <c r="G31" i="12"/>
  <c r="I21" i="12"/>
  <c r="G40" i="1"/>
  <c r="I34" i="1"/>
  <c r="I18" i="1"/>
  <c r="I21" i="10"/>
  <c r="G18" i="10"/>
  <c r="I17" i="10"/>
  <c r="G11" i="10"/>
  <c r="G24" i="7"/>
  <c r="I16" i="7"/>
  <c r="G12" i="7"/>
  <c r="E61" i="11"/>
  <c r="E60" i="11"/>
  <c r="F33" i="7"/>
  <c r="F22" i="7"/>
  <c r="F12" i="7"/>
  <c r="D61" i="11"/>
  <c r="D60" i="11"/>
  <c r="F45" i="12"/>
  <c r="F28" i="1"/>
  <c r="F11" i="10"/>
  <c r="I19" i="7"/>
  <c r="G48" i="12"/>
  <c r="I19" i="12"/>
  <c r="G45" i="7"/>
  <c r="H33" i="7"/>
  <c r="I10" i="10"/>
  <c r="I16" i="12"/>
  <c r="G44" i="7"/>
  <c r="F44" i="1"/>
  <c r="I27" i="12"/>
  <c r="F21" i="1"/>
  <c r="I11" i="1"/>
  <c r="G27" i="1"/>
  <c r="F16" i="12"/>
  <c r="G16" i="12"/>
  <c r="F48" i="12"/>
  <c r="F43" i="1"/>
  <c r="H43" i="1"/>
  <c r="F16" i="10"/>
  <c r="I23" i="7"/>
  <c r="I39" i="12"/>
  <c r="D26" i="11"/>
  <c r="F41" i="1"/>
  <c r="F11" i="1"/>
  <c r="D13" i="11"/>
  <c r="G51" i="12"/>
  <c r="G44" i="1"/>
  <c r="F27" i="12"/>
  <c r="H27" i="12"/>
  <c r="G33" i="1"/>
  <c r="I54" i="12"/>
  <c r="G19" i="1"/>
  <c r="I29" i="1"/>
  <c r="G14" i="12"/>
  <c r="G36" i="7"/>
  <c r="D42" i="11"/>
  <c r="G43" i="1"/>
  <c r="I44" i="7"/>
  <c r="F15" i="10"/>
  <c r="F45" i="1"/>
  <c r="I28" i="12"/>
  <c r="F60" i="12"/>
  <c r="F18" i="7"/>
  <c r="G23" i="7"/>
  <c r="G29" i="12"/>
  <c r="E55" i="11"/>
  <c r="G21" i="12"/>
  <c r="I44" i="12"/>
  <c r="I22" i="10"/>
  <c r="I45" i="1"/>
  <c r="G28" i="12"/>
  <c r="G45" i="1"/>
  <c r="F40" i="12"/>
  <c r="G12" i="1"/>
  <c r="I23" i="12"/>
  <c r="G17" i="1"/>
  <c r="I36" i="7"/>
  <c r="I41" i="1"/>
  <c r="G13" i="7"/>
  <c r="I30" i="7"/>
  <c r="I40" i="12"/>
  <c r="F16" i="7"/>
  <c r="D25" i="11"/>
  <c r="G12" i="12"/>
  <c r="G31" i="7"/>
  <c r="G55" i="12"/>
  <c r="F24" i="7"/>
  <c r="I48" i="12"/>
  <c r="I17" i="1"/>
  <c r="F33" i="1"/>
  <c r="F34" i="1"/>
  <c r="G15" i="10"/>
  <c r="I53" i="12"/>
  <c r="I46" i="12"/>
  <c r="I27" i="1"/>
  <c r="I38" i="12"/>
  <c r="I47" i="7"/>
  <c r="F23" i="1"/>
  <c r="I41" i="7"/>
  <c r="D34" i="11"/>
  <c r="I22" i="7"/>
  <c r="I43" i="1"/>
  <c r="G26" i="1"/>
  <c r="E42" i="11"/>
  <c r="D55" i="11"/>
  <c r="G18" i="1"/>
  <c r="E10" i="11"/>
  <c r="D10" i="11"/>
  <c r="G10" i="1"/>
  <c r="D14" i="11"/>
  <c r="G29" i="7"/>
  <c r="I18" i="10"/>
  <c r="F31" i="12"/>
  <c r="H31" i="12"/>
  <c r="I22" i="12"/>
  <c r="F11" i="7"/>
  <c r="H15" i="10"/>
  <c r="I60" i="12"/>
  <c r="G17" i="10"/>
  <c r="G35" i="1"/>
  <c r="F46" i="12"/>
  <c r="F13" i="7"/>
  <c r="E64" i="11"/>
  <c r="F19" i="10"/>
  <c r="F22" i="1"/>
  <c r="F39" i="1"/>
  <c r="G49" i="12"/>
  <c r="I40" i="7"/>
  <c r="I17" i="7"/>
  <c r="F34" i="7"/>
  <c r="H34" i="7"/>
  <c r="E33" i="11"/>
  <c r="G11" i="1"/>
  <c r="E13" i="11"/>
  <c r="G18" i="7"/>
  <c r="E45" i="11"/>
  <c r="H12" i="7"/>
  <c r="D17" i="11"/>
  <c r="I10" i="1"/>
  <c r="G27" i="12"/>
  <c r="G12" i="10"/>
  <c r="G13" i="1"/>
  <c r="I46" i="1"/>
  <c r="F24" i="12"/>
  <c r="F56" i="12"/>
  <c r="H56" i="12"/>
  <c r="I25" i="7"/>
  <c r="D64" i="11"/>
  <c r="D37" i="11"/>
  <c r="D21" i="11"/>
  <c r="D10" i="5"/>
  <c r="D22" i="11"/>
  <c r="E29" i="11"/>
  <c r="E52" i="11"/>
  <c r="E30" i="11"/>
  <c r="D58" i="11"/>
  <c r="D33" i="11"/>
  <c r="D52" i="11"/>
  <c r="D30" i="11"/>
  <c r="D29" i="11"/>
  <c r="E68" i="11"/>
  <c r="D38" i="11"/>
  <c r="E58" i="11"/>
  <c r="F17" i="7"/>
  <c r="H17" i="7"/>
  <c r="F8" i="10"/>
  <c r="F32" i="12"/>
  <c r="G22" i="1"/>
  <c r="G39" i="1"/>
  <c r="D67" i="11"/>
  <c r="I32" i="12"/>
  <c r="I14" i="12"/>
  <c r="I29" i="12"/>
  <c r="G8" i="10"/>
  <c r="G61" i="12"/>
  <c r="F19" i="1"/>
  <c r="G46" i="12"/>
  <c r="G40" i="7"/>
  <c r="I13" i="7"/>
  <c r="F17" i="10"/>
  <c r="G10" i="10"/>
  <c r="F49" i="12"/>
  <c r="I34" i="7"/>
  <c r="I35" i="1"/>
  <c r="F61" i="12"/>
  <c r="G34" i="7"/>
  <c r="E22" i="11"/>
  <c r="G17" i="7"/>
  <c r="G41" i="7"/>
  <c r="E49" i="11"/>
  <c r="I19" i="10"/>
  <c r="I19" i="1"/>
  <c r="I17" i="12"/>
  <c r="F36" i="7"/>
  <c r="H36" i="7"/>
  <c r="G13" i="10"/>
  <c r="G16" i="1"/>
  <c r="F32" i="1"/>
  <c r="F11" i="12"/>
  <c r="F26" i="12"/>
  <c r="H26" i="12"/>
  <c r="I43" i="12"/>
  <c r="I58" i="12"/>
  <c r="F10" i="7"/>
  <c r="H10" i="7"/>
  <c r="F28" i="7"/>
  <c r="E18" i="11"/>
  <c r="G23" i="12"/>
  <c r="I11" i="10"/>
  <c r="G44" i="12"/>
  <c r="F38" i="12"/>
  <c r="H18" i="7"/>
  <c r="G24" i="12"/>
  <c r="F14" i="12"/>
  <c r="G19" i="10"/>
  <c r="I12" i="12"/>
  <c r="F18" i="10"/>
  <c r="G38" i="1"/>
  <c r="G33" i="7"/>
  <c r="F41" i="12"/>
  <c r="F28" i="12"/>
  <c r="H28" i="12"/>
  <c r="H45" i="12"/>
  <c r="D54" i="11"/>
  <c r="F59" i="12"/>
  <c r="F29" i="12"/>
  <c r="I24" i="1"/>
  <c r="G19" i="12"/>
  <c r="I42" i="7"/>
  <c r="I12" i="7"/>
  <c r="I56" i="12"/>
  <c r="I8" i="10"/>
  <c r="F10" i="1"/>
  <c r="F26" i="1"/>
  <c r="H16" i="10"/>
  <c r="G50" i="12"/>
  <c r="I45" i="12"/>
  <c r="F44" i="12"/>
  <c r="H44" i="12"/>
  <c r="F12" i="12"/>
  <c r="H12" i="12"/>
  <c r="F29" i="1"/>
  <c r="E25" i="11"/>
  <c r="F39" i="12"/>
  <c r="G40" i="12"/>
  <c r="F23" i="7"/>
  <c r="H23" i="7"/>
  <c r="I13" i="1"/>
  <c r="I38" i="1"/>
  <c r="F13" i="12"/>
  <c r="G46" i="1"/>
  <c r="H11" i="10"/>
  <c r="I34" i="12"/>
  <c r="E21" i="11"/>
  <c r="D46" i="11"/>
  <c r="D51" i="11"/>
  <c r="E17" i="11"/>
  <c r="F12" i="10"/>
  <c r="I49" i="12"/>
  <c r="F25" i="7"/>
  <c r="I12" i="1"/>
  <c r="F27" i="1"/>
  <c r="H28" i="1"/>
  <c r="G32" i="12"/>
  <c r="F46" i="1"/>
  <c r="F34" i="12"/>
  <c r="G58" i="12"/>
  <c r="I40" i="1"/>
  <c r="I26" i="1"/>
  <c r="F40" i="7"/>
  <c r="G54" i="12"/>
  <c r="G45" i="12"/>
  <c r="I22" i="1"/>
  <c r="G17" i="12"/>
  <c r="I12" i="10"/>
  <c r="D68" i="11"/>
  <c r="I39" i="7"/>
  <c r="G29" i="1"/>
  <c r="F38" i="1"/>
  <c r="H38" i="1"/>
  <c r="G53" i="12"/>
  <c r="E41" i="11"/>
  <c r="I41" i="12"/>
  <c r="G38" i="12"/>
  <c r="I29" i="7"/>
  <c r="G16" i="10"/>
  <c r="I59" i="12"/>
  <c r="F21" i="10"/>
  <c r="G23" i="1"/>
  <c r="F40" i="1"/>
  <c r="I18" i="12"/>
  <c r="G33" i="12"/>
  <c r="F50" i="12"/>
  <c r="H50" i="12"/>
  <c r="F41" i="7"/>
  <c r="I18" i="7"/>
  <c r="G35" i="7"/>
  <c r="I11" i="7"/>
  <c r="I24" i="12"/>
  <c r="G25" i="7"/>
  <c r="G39" i="7"/>
  <c r="H22" i="7"/>
  <c r="G41" i="12"/>
  <c r="F43" i="12"/>
  <c r="H43" i="12"/>
  <c r="D18" i="11"/>
  <c r="G22" i="10"/>
  <c r="G41" i="1"/>
  <c r="F51" i="12"/>
  <c r="H51" i="12"/>
  <c r="F19" i="7"/>
  <c r="H19" i="7"/>
  <c r="D9" i="11"/>
  <c r="E67" i="11"/>
  <c r="D45" i="11"/>
  <c r="G56" i="12"/>
  <c r="F10" i="10"/>
  <c r="H10" i="10"/>
  <c r="F42" i="7"/>
  <c r="H42" i="7"/>
  <c r="I24" i="7"/>
  <c r="F39" i="7"/>
  <c r="I31" i="12"/>
  <c r="G32" i="1"/>
  <c r="H60" i="12"/>
  <c r="E26" i="11"/>
  <c r="F23" i="12"/>
  <c r="G11" i="7"/>
  <c r="G21" i="1"/>
  <c r="I39" i="1"/>
  <c r="G21" i="10"/>
  <c r="F33" i="12"/>
  <c r="H33" i="12"/>
  <c r="F29" i="7"/>
  <c r="G18" i="12"/>
  <c r="G30" i="7"/>
  <c r="F17" i="1"/>
  <c r="H17" i="1"/>
  <c r="F35" i="7"/>
  <c r="F22" i="10"/>
  <c r="F30" i="7"/>
  <c r="F54" i="12"/>
  <c r="G34" i="1"/>
  <c r="I16" i="10"/>
  <c r="F16" i="1"/>
  <c r="H16" i="1"/>
  <c r="F21" i="12"/>
  <c r="F18" i="1"/>
  <c r="H18" i="1"/>
  <c r="G13" i="12"/>
  <c r="E46" i="11"/>
  <c r="G28" i="7"/>
  <c r="G46" i="7"/>
  <c r="F13" i="1"/>
  <c r="G10" i="7"/>
  <c r="E9" i="11"/>
  <c r="I61" i="12"/>
  <c r="I32" i="1"/>
  <c r="F22" i="12"/>
  <c r="G26" i="12"/>
  <c r="I33" i="12"/>
  <c r="G43" i="12"/>
  <c r="G47" i="7"/>
  <c r="H8" i="10"/>
  <c r="I26" i="12"/>
  <c r="F35" i="1"/>
  <c r="G24" i="1"/>
  <c r="G11" i="12"/>
  <c r="I44" i="1"/>
  <c r="I13" i="10"/>
  <c r="F19" i="12"/>
  <c r="I16" i="1"/>
  <c r="E57" i="11"/>
  <c r="I15" i="10"/>
  <c r="D49" i="11"/>
  <c r="I10" i="7"/>
  <c r="E14" i="11"/>
  <c r="I13" i="12"/>
  <c r="F24" i="1"/>
  <c r="H24" i="1"/>
  <c r="F18" i="12"/>
  <c r="H18" i="12"/>
  <c r="F46" i="7"/>
  <c r="G22" i="7"/>
  <c r="I28" i="7"/>
  <c r="I21" i="1"/>
  <c r="I11" i="12"/>
  <c r="F53" i="12"/>
  <c r="G28" i="1"/>
  <c r="H34" i="1"/>
  <c r="I28" i="1"/>
  <c r="I23" i="1"/>
  <c r="I50" i="12"/>
  <c r="G19" i="7"/>
  <c r="F58" i="12"/>
  <c r="H58" i="12"/>
  <c r="H40" i="12"/>
  <c r="G34" i="12"/>
  <c r="F31" i="7"/>
  <c r="F13" i="10"/>
  <c r="H13" i="10"/>
  <c r="F17" i="12"/>
  <c r="G16" i="7"/>
  <c r="E51" i="11"/>
  <c r="F45" i="7"/>
  <c r="H45" i="7"/>
  <c r="F12" i="1"/>
  <c r="F55" i="12"/>
  <c r="H11" i="1"/>
  <c r="F47" i="7"/>
  <c r="F44" i="7"/>
  <c r="H44" i="1"/>
  <c r="H11" i="12"/>
  <c r="H16" i="12"/>
  <c r="H46" i="12"/>
  <c r="H26" i="1"/>
  <c r="H13" i="7"/>
  <c r="H41" i="1"/>
  <c r="H48" i="12"/>
  <c r="H34" i="12"/>
  <c r="H21" i="1"/>
  <c r="H22" i="1"/>
  <c r="H16" i="7"/>
  <c r="H24" i="7"/>
  <c r="H45" i="1"/>
  <c r="H33" i="1"/>
  <c r="H23" i="1"/>
  <c r="H39" i="1"/>
  <c r="H46" i="1"/>
  <c r="H32" i="12"/>
  <c r="H35" i="1"/>
  <c r="H13" i="1"/>
  <c r="H14" i="12"/>
  <c r="H39" i="7"/>
  <c r="H18" i="10"/>
  <c r="H12" i="10"/>
  <c r="H19" i="1"/>
  <c r="H19" i="10"/>
  <c r="H22" i="10"/>
  <c r="H11" i="7"/>
  <c r="H49" i="12"/>
  <c r="H10" i="1"/>
  <c r="H17" i="10"/>
  <c r="H27" i="1"/>
  <c r="H24" i="12"/>
  <c r="H25" i="7"/>
  <c r="H31" i="7"/>
  <c r="H35" i="7"/>
  <c r="H29" i="1"/>
  <c r="H28" i="7"/>
  <c r="H39" i="12"/>
  <c r="H21" i="10"/>
  <c r="D11" i="5"/>
  <c r="H38" i="12"/>
  <c r="H32" i="1"/>
  <c r="H61" i="12"/>
  <c r="H29" i="12"/>
  <c r="H53" i="12"/>
  <c r="H22" i="12"/>
  <c r="H21" i="12"/>
  <c r="H41" i="12"/>
  <c r="H59" i="12"/>
  <c r="H19" i="12"/>
  <c r="H13" i="12"/>
  <c r="H55" i="12"/>
  <c r="H12" i="1"/>
  <c r="H29" i="7"/>
  <c r="H40" i="1"/>
  <c r="H44" i="7"/>
  <c r="H47" i="7"/>
  <c r="H40" i="7"/>
  <c r="H54" i="12"/>
  <c r="H41" i="7"/>
  <c r="H30" i="7"/>
  <c r="H23" i="12"/>
  <c r="H17" i="12"/>
  <c r="H46" i="7"/>
  <c r="D9" i="5"/>
</calcChain>
</file>

<file path=xl/sharedStrings.xml><?xml version="1.0" encoding="utf-8"?>
<sst xmlns="http://schemas.openxmlformats.org/spreadsheetml/2006/main" count="420" uniqueCount="167">
  <si>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</si>
  <si>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</si>
  <si>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</si>
  <si>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</si>
  <si>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</si>
  <si>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</si>
  <si>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</si>
  <si>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</si>
  <si>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</si>
  <si>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</si>
  <si>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</si>
  <si>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</si>
  <si>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</si>
  <si>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</si>
  <si>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</si>
  <si>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</si>
  <si>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</si>
  <si>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</si>
  <si>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</si>
  <si>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</si>
  <si>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</si>
  <si>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</si>
  <si>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</si>
  <si>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</si>
  <si>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</si>
  <si>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Average net change in resources for households with positive resource changes</t>
  </si>
  <si>
    <t>Average net change in resources for households with negative resource changes</t>
  </si>
  <si>
    <t>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</si>
  <si>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</si>
  <si>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</si>
  <si>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</si>
  <si>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</si>
  <si>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</si>
  <si>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</si>
  <si>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</si>
  <si>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</si>
  <si>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</si>
  <si>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</si>
  <si>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</si>
  <si>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</si>
  <si>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</si>
  <si>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</si>
  <si>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</si>
  <si>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</si>
  <si>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</si>
  <si>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</si>
  <si>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</si>
  <si>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</si>
  <si>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</si>
  <si>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</si>
  <si>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</si>
  <si>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</si>
  <si>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</si>
  <si>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</si>
  <si>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</si>
  <si>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</si>
  <si>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</si>
  <si>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</si>
  <si>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</si>
  <si>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</si>
  <si>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</si>
  <si>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</si>
  <si>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</si>
  <si>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</si>
  <si>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</si>
  <si>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</si>
  <si>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</si>
  <si>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</si>
  <si>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</si>
  <si>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</si>
  <si>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Table 5</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</si>
  <si>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</si>
  <si>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</si>
  <si>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</si>
  <si>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</si>
  <si>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</si>
  <si>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</si>
  <si>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</si>
  <si>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</si>
  <si>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r>
      <t>By poverty level</t>
    </r>
    <r>
      <rPr>
        <vertAlign val="superscript"/>
        <sz val="10"/>
        <color theme="1"/>
        <rFont val="Calibri"/>
        <family val="2"/>
        <scheme val="minor"/>
      </rPr>
      <t>2</t>
    </r>
  </si>
  <si>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</si>
  <si>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</si>
  <si>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</si>
  <si>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</si>
  <si>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</si>
  <si>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</si>
  <si>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</si>
  <si>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</si>
  <si>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</si>
  <si>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</si>
  <si>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</si>
  <si>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</si>
  <si>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</si>
  <si>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</si>
  <si>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</si>
  <si>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</si>
  <si>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</si>
  <si>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</si>
  <si>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</si>
  <si>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</si>
  <si>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</si>
  <si>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</si>
  <si>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</si>
  <si>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</si>
  <si>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</si>
  <si>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</si>
  <si>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</si>
  <si>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</si>
  <si>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</si>
  <si>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Families without Children</t>
  </si>
  <si>
    <t>Alternative-policy benefit and tax data</t>
  </si>
  <si>
    <t>State and city income tax (net of credits)</t>
  </si>
  <si>
    <t>Benefit costs minus state/city income tax collections</t>
  </si>
  <si>
    <t>Empire State Child Credit</t>
  </si>
  <si>
    <r>
      <t>Baseline benefit and tax data</t>
    </r>
    <r>
      <rPr>
        <vertAlign val="superscript"/>
        <sz val="10"/>
        <rFont val="Calibri"/>
        <family val="2"/>
        <scheme val="minor"/>
      </rPr>
      <t>1</t>
    </r>
  </si>
  <si>
    <t>"Baseline" for comparisons reflects 2019 policies and new permanent policies (higher minimum wage, ESCC for age &lt; 4, modified public assistance and child care subsidy policies, and NYC EITC expansion).</t>
  </si>
  <si>
    <t>Simulations do not include potential changes in labor force choices.</t>
  </si>
  <si>
    <t>Interpretation of survey-based estimates: These results are estimates based on survey data.  All survey-based estimates have a degree of uncertainty because a sample of the population cannot perfectly represent the full population, and because of simplifications and assumptions required by the modeling process. The uncertainty is generally largest for smaller population subgroups.</t>
  </si>
  <si>
    <t>State Food Benefit</t>
  </si>
  <si>
    <t>Number of Households (thousands)</t>
  </si>
  <si>
    <t>Number of households with positive resource changes (thousands)</t>
  </si>
  <si>
    <t>Number of households with negative resource changes (thousands)</t>
  </si>
  <si>
    <t>Table 0</t>
  </si>
  <si>
    <t>Policy #</t>
  </si>
  <si>
    <t>Proposed Policy</t>
  </si>
  <si>
    <t>Baseline Child Poverty* ("Before")</t>
  </si>
  <si>
    <t>Estimated Child Poverty ("After")</t>
  </si>
  <si>
    <t>Child Poverty Reduction Effect (%) ages 0-17</t>
  </si>
  <si>
    <t>Child Poverty Reduction Effect (%) - ages 0-4</t>
  </si>
  <si>
    <t>Child Poverty Reduction - White</t>
  </si>
  <si>
    <t>Child Poverty Reduction - Black</t>
  </si>
  <si>
    <t>Positive Resource Change - Households w Children (thousands)</t>
  </si>
  <si>
    <t>Avg Net Annual Pos Resource Change - Households w Children</t>
  </si>
  <si>
    <t>All Ages Poverty Reduction - NYC</t>
  </si>
  <si>
    <t>All Ages Poverty Reduction - ROS</t>
  </si>
  <si>
    <t>Baseline Cost ($millions)</t>
  </si>
  <si>
    <t>Additional Annual Cost ($millions)</t>
  </si>
  <si>
    <t>Cost per Percent of Child Poverty Reduction ($millions)</t>
  </si>
  <si>
    <t>SFB 1</t>
  </si>
  <si>
    <t>SFB 2</t>
  </si>
  <si>
    <t>State Food Benefit (SFB) Policies - Overview Table, No Employment Effects, 2019</t>
  </si>
  <si>
    <r>
      <t>1. Creating a State Food Benefit for Families With Children, With Full Eligibility for Legal Immigrants</t>
    </r>
    <r>
      <rPr>
        <b/>
        <vertAlign val="superscript"/>
        <sz val="10"/>
        <rFont val="Calibri"/>
        <family val="2"/>
        <scheme val="minor"/>
      </rPr>
      <t>3</t>
    </r>
  </si>
  <si>
    <r>
      <t>2. Creating a State Food Benefit for Families With Children, With Full Eligibility for All Noncitizens</t>
    </r>
    <r>
      <rPr>
        <b/>
        <vertAlign val="superscript"/>
        <sz val="10"/>
        <rFont val="Calibri"/>
        <family val="2"/>
        <scheme val="minor"/>
      </rPr>
      <t>3</t>
    </r>
  </si>
  <si>
    <t>People in SPM Poverty by Demographic Characteristics, Under Proposed State Food Benefit Policies, 2019</t>
  </si>
  <si>
    <t>Characteristics of Individuals in SPM Poverty in New York Under Proposed State Food Benefit Policies, 2019</t>
  </si>
  <si>
    <t>Characteristics of Individuals by Race in SPM Poverty in New York Under Proposed State Food Benefit Policies, 2019</t>
  </si>
  <si>
    <t>Characteristics of Families in SPM Poverty in New York Under Proposed State Food Benefit Policies, 2019</t>
  </si>
  <si>
    <t>Changes in Household Resources Under Proposed State Food Benefit Policies, 2019</t>
  </si>
  <si>
    <t>Change in Benefit Programs Under Proposed State Food Benefit Policies, 2019</t>
  </si>
  <si>
    <t>Change in Government Costs Under Proposed State Food Benefit Policies, 2019</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</si>
  <si>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 (3) The state food benefit is the difference between what the SNAP benefit would be if there was full eligibility for legal immigrants (no 5-year bar and no sponsor deeming) and the SNAP benefit under federal rules. (4) The state food benefit is the difference between what the SNAP benefit would be if there was full eligibility for all noncitizens (no restrictions based on legal status, no 5-year bar, and no sponsor deeming) and the SNAP benefit under federal rules.</t>
  </si>
  <si>
    <t>Baseline measures</t>
  </si>
  <si>
    <r>
      <t>2. Creating a State Food Benefit for Families With Children, With Full Eligibility for All Noncitizens</t>
    </r>
    <r>
      <rPr>
        <b/>
        <vertAlign val="superscript"/>
        <sz val="10"/>
        <rFont val="Calibri"/>
        <family val="2"/>
        <scheme val="minor"/>
      </rPr>
      <t>4</t>
    </r>
  </si>
  <si>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(3) The state food benefit is the difference between what the SNAP benefit would be if there was full eligibility for legal immigrants (no 5-year bar and no sponsor deeming) and the SNAP benefit under federal rules. (4) The state food benefit is the difference between what the SNAP benefit would be if there was full eligibility for all noncitizens (no restrictions based on legal status, no 5-year bar, and no sponsor deeming) and the SNAP benefit under federal rules.</t>
  </si>
  <si>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 (3) The state food benefit is the difference between what the SNAP benefit would be if there was full eligibility for legal immigrants (no 5-year bar and no sponsor deeming) and the SNAP benefit under federal rules. (4) The state food benefit is the difference between what the SNAP benefit would be if there was full eligibility for all noncitizens (no restrictions based on legal status, no 5-year bar, and no sponsor deeming) and the SNAP benefit under federal rules.</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</si>
  <si>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 (3) The state food benefit is the difference between what the SNAP benefit would be if there was full eligibility for legal immigrants (no 5-year bar and no sponsor deeming) and the SNAP benefit under federal rules. (4) The state food benefit is the difference between what the SNAP benefit would be if there was full eligibility for all noncitizens (no restrictions based on legal status, no 5-year bar, and no sponsor deeming) and the SNAP benefit under federal rules.</t>
  </si>
  <si>
    <t>Notes:  (1) This table considers changes at the level of household--all individuals in the dwelling unit, regardless of relationships. Household resources are assessed using the SPM resource measure, summed across all SPM poverty units in the household. (2) The state food benefit is the difference between what the SNAP benefit would be if there was full eligibility for legal immigrants (no 5-year bar and no sponsor deeming) and the SNAP benefit under federal rules. (3) The state food benefit is the difference between what the SNAP benefit would be if there was full eligibility for all noncitizens (no restrictions based on legal status, no 5-year bar, and no sponsor deeming) and the SNAP benefit under federal rules.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</si>
  <si>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 (7) The state food benefit is the difference between what the SNAP benefit would be if there was full eligibility for legal immigrants (no 5-year bar and no sponsor deeming) and the SNAP benefit under federal rules. (8) The state food benefit is the difference between what the SNAP benefit would be if there was full eligibility for all noncitizens (no restrictions based on legal status, no 5-year bar, and no sponsor deeming) and the SNAP benefit under federal rules.</t>
  </si>
  <si>
    <r>
      <t>1. Creating a State Food Benefit for Families With Children, With Full Eligibility for Legal Immigrants</t>
    </r>
    <r>
      <rPr>
        <b/>
        <vertAlign val="superscript"/>
        <sz val="10"/>
        <rFont val="Calibri"/>
        <family val="2"/>
        <scheme val="minor"/>
      </rPr>
      <t>2</t>
    </r>
  </si>
  <si>
    <r>
      <t>1. Creating a State Food Benefit for Families With Children, With Full Eligibility for Legal Immigrants</t>
    </r>
    <r>
      <rPr>
        <b/>
        <vertAlign val="superscript"/>
        <sz val="10"/>
        <rFont val="Calibri"/>
        <family val="2"/>
        <scheme val="minor"/>
      </rPr>
      <t>7</t>
    </r>
  </si>
  <si>
    <r>
      <t>2. Creating a State Food Benefit for Families With Children, With Full Eligibility for All Noncitizens</t>
    </r>
    <r>
      <rPr>
        <b/>
        <vertAlign val="superscript"/>
        <sz val="10"/>
        <rFont val="Calibri"/>
        <family val="2"/>
        <scheme val="minor"/>
      </rPr>
      <t>8</t>
    </r>
  </si>
  <si>
    <t>*Using CPRAC-SPM</t>
  </si>
  <si>
    <t>Notes: (1)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(2) The state food benefit is the difference between what the SNAP benefit would be if there was full eligibility for legal immigrants (no 5-year bar and no sponsor deeming) and the SNAP benefit under federal rules. (3) The state food benefit is the difference between what the SNAP benefit would be if there was full eligibility for all noncitizens (no restrictions based on legal status, no 5-year bar, and no sponsor deeming) and the SNAP benefit under federal rules.</t>
  </si>
  <si>
    <r>
      <t>Creating a State Food Benefit for Families With Children, With Full Eligibility for Legal Immigrants</t>
    </r>
    <r>
      <rPr>
        <vertAlign val="superscript"/>
        <sz val="10"/>
        <color rgb="FF000000"/>
        <rFont val="Calibri"/>
        <family val="2"/>
      </rPr>
      <t>2</t>
    </r>
  </si>
  <si>
    <r>
      <t>Creating a State Food Benefit for Families With Children, With Full Eligibility for All Noncitizens</t>
    </r>
    <r>
      <rPr>
        <vertAlign val="superscript"/>
        <sz val="10"/>
        <color rgb="FF000000"/>
        <rFont val="Calibri"/>
        <family val="2"/>
      </rPr>
      <t>3</t>
    </r>
  </si>
  <si>
    <r>
      <t>Child Poverty Reduction - Hispanic</t>
    </r>
    <r>
      <rPr>
        <b/>
        <vertAlign val="superscript"/>
        <sz val="10"/>
        <color rgb="FF000000"/>
        <rFont val="Calibri"/>
        <family val="2"/>
      </rPr>
      <t>1</t>
    </r>
  </si>
  <si>
    <r>
      <t>Child Poverty Reduction - AAPI</t>
    </r>
    <r>
      <rPr>
        <b/>
        <vertAlign val="superscript"/>
        <sz val="10"/>
        <color rgb="FF000000"/>
        <rFont val="Calibri"/>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</si>
</sst>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
    <numFmt numFmtId="165" formatCode="&quot;$&quot;#,##0"/>
    <numFmt numFmtId="166" formatCode="0.0"/>
    <numFmt numFmtId="167" formatCode="0.00000"/>
    <numFmt numFmtId="168" formatCode="#,##0.0"/>
    <numFmt numFmtId="169" formatCode="_(&quot;$&quot;* #,##0_);_(&quot;$&quot;* \(#,##0\);_(&quot;$&quot;* &quot;-&quot;??_);_(@_)"/>
  </numFmts>
  <fonts count="16"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name val="Calibri"/>
      <family val="2"/>
      <scheme val="minor"/>
    </font>
    <font>
      <b/>
      <sz val="10"/>
      <name val="Calibri"/>
      <family val="2"/>
      <scheme val="minor"/>
    </font>
    <font>
      <vertAlign val="superscript"/>
      <sz val="10"/>
      <name val="Calibri"/>
      <family val="2"/>
      <scheme val="minor"/>
    </font>
    <font>
      <i/>
      <sz val="10"/>
      <name val="Calibri"/>
      <family val="2"/>
      <scheme val="minor"/>
    </font>
    <font>
      <b/>
      <sz val="10"/>
      <color rgb="FF000000"/>
      <name val="Calibri"/>
      <family val="2"/>
    </font>
    <font>
      <sz val="10"/>
      <color rgb="FF000000"/>
      <name val="Calibri"/>
      <family val="2"/>
    </font>
    <font>
      <b/>
      <vertAlign val="superscript"/>
      <sz val="10"/>
      <name val="Calibri"/>
      <family val="2"/>
      <scheme val="minor"/>
    </font>
    <font>
      <b/>
      <sz val="10"/>
      <color rgb="FFFF0000"/>
      <name val="Calibri"/>
      <family val="2"/>
      <scheme val="minor"/>
    </font>
    <font>
      <vertAlign val="superscript"/>
      <sz val="10"/>
      <color rgb="FF000000"/>
      <name val="Calibri"/>
      <family val="2"/>
    </font>
    <font>
      <sz val="10"/>
      <color rgb="FF000000"/>
      <name val="Calibri"/>
      <family val="2"/>
      <scheme val="minor"/>
    </font>
    <font>
      <b/>
      <vertAlign val="superscript"/>
      <sz val="10"/>
      <color rgb="FF000000"/>
      <name val="Calibri"/>
      <family val="2"/>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D9E1F2"/>
        <bgColor rgb="FF000000"/>
      </patternFill>
    </fill>
    <fill>
      <patternFill patternType="solid">
        <fgColor rgb="FFB4C6E7"/>
        <bgColor rgb="FF000000"/>
      </patternFill>
    </fill>
    <fill>
      <patternFill patternType="solid">
        <fgColor theme="0" tint="-4.9989318521683403E-2"/>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auto="1"/>
      </left>
      <right style="thin">
        <color auto="1"/>
      </right>
      <top/>
      <bottom style="thin">
        <color auto="1"/>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199">
    <xf numFmtId="0" fontId="0" fillId="0" borderId="0" xfId="0"/>
    <xf numFmtId="0" fontId="1" fillId="0" borderId="0" xfId="0" applyFont="1"/>
    <xf numFmtId="0" fontId="1" fillId="0" borderId="0" xfId="0" applyFont="1" applyAlignment="1">
      <alignment horizontal="left" indent="1"/>
    </xf>
    <xf numFmtId="0" fontId="1" fillId="0" borderId="0" xfId="0" applyFont="1" applyAlignment="1">
      <alignment horizontal="left" indent="3"/>
    </xf>
    <xf numFmtId="0" fontId="1" fillId="0" borderId="0" xfId="0" applyFont="1" applyAlignment="1">
      <alignment horizontal="left" indent="4"/>
    </xf>
    <xf numFmtId="0" fontId="1" fillId="0" borderId="0" xfId="0" applyFont="1" applyAlignment="1">
      <alignment horizontal="left"/>
    </xf>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0" xfId="0" applyFont="1" applyAlignment="1">
      <alignment horizontal="left" wrapText="1" indent="2"/>
    </xf>
    <xf numFmtId="0" fontId="1" fillId="0" borderId="0" xfId="0" applyFont="1" applyAlignment="1">
      <alignment horizontal="center"/>
    </xf>
    <xf numFmtId="3" fontId="1" fillId="0" borderId="0" xfId="0" applyNumberFormat="1" applyFont="1" applyAlignment="1">
      <alignment horizontal="center"/>
    </xf>
    <xf numFmtId="0" fontId="5" fillId="0" borderId="0" xfId="0" applyFont="1" applyAlignment="1">
      <alignment horizontal="center"/>
    </xf>
    <xf numFmtId="0" fontId="1" fillId="0" borderId="0" xfId="0" applyFont="1" applyAlignment="1">
      <alignment horizontal="left" wrapText="1"/>
    </xf>
    <xf numFmtId="0" fontId="5" fillId="0" borderId="0" xfId="0" applyFont="1" applyAlignment="1">
      <alignment vertical="top" wrapText="1"/>
    </xf>
    <xf numFmtId="0" fontId="6" fillId="0" borderId="0" xfId="0" applyFont="1"/>
    <xf numFmtId="0" fontId="6" fillId="0" borderId="0" xfId="0" applyFont="1" applyAlignment="1">
      <alignment horizontal="center"/>
    </xf>
    <xf numFmtId="0" fontId="5" fillId="0" borderId="0" xfId="0" applyFont="1"/>
    <xf numFmtId="0" fontId="8" fillId="0" borderId="0" xfId="0" applyFont="1" applyAlignment="1">
      <alignment horizontal="center"/>
    </xf>
    <xf numFmtId="0" fontId="8" fillId="0" borderId="0" xfId="0" applyFont="1"/>
    <xf numFmtId="0" fontId="8" fillId="0" borderId="0" xfId="0" applyFont="1" applyAlignment="1">
      <alignment vertical="top"/>
    </xf>
    <xf numFmtId="0" fontId="5" fillId="0" borderId="0" xfId="0" applyFont="1" applyAlignment="1">
      <alignment horizontal="left" vertical="top"/>
    </xf>
    <xf numFmtId="0" fontId="9" fillId="0" borderId="0" xfId="0" applyFont="1" applyAlignment="1">
      <alignment wrapText="1"/>
    </xf>
    <xf numFmtId="0" fontId="10" fillId="0" borderId="0" xfId="0" applyFont="1"/>
    <xf numFmtId="164" fontId="10" fillId="0" borderId="0" xfId="1" applyNumberFormat="1" applyFont="1" applyFill="1" applyBorder="1" applyAlignment="1">
      <alignment horizontal="center"/>
    </xf>
    <xf numFmtId="166" fontId="10" fillId="0" borderId="0" xfId="1" applyNumberFormat="1" applyFont="1" applyFill="1" applyBorder="1" applyAlignment="1">
      <alignment horizontal="center"/>
    </xf>
    <xf numFmtId="44" fontId="10" fillId="0" borderId="0" xfId="2" applyFont="1" applyFill="1" applyBorder="1"/>
    <xf numFmtId="0" fontId="9" fillId="0" borderId="0" xfId="0" applyFont="1"/>
    <xf numFmtId="164" fontId="9" fillId="0" borderId="0" xfId="1" applyNumberFormat="1" applyFont="1" applyFill="1" applyBorder="1" applyAlignment="1">
      <alignment horizontal="center"/>
    </xf>
    <xf numFmtId="166" fontId="9" fillId="0" borderId="0" xfId="1" applyNumberFormat="1" applyFont="1" applyFill="1" applyBorder="1" applyAlignment="1">
      <alignment horizontal="center"/>
    </xf>
    <xf numFmtId="44" fontId="9" fillId="0" borderId="0" xfId="2" applyFont="1" applyFill="1" applyBorder="1"/>
    <xf numFmtId="164" fontId="9" fillId="0" borderId="1" xfId="1" applyNumberFormat="1" applyFont="1" applyFill="1" applyBorder="1" applyAlignment="1">
      <alignment horizontal="center" vertical="center" wrapText="1"/>
    </xf>
    <xf numFmtId="164" fontId="9" fillId="0" borderId="1" xfId="0" applyNumberFormat="1" applyFont="1" applyBorder="1" applyAlignment="1">
      <alignment horizontal="center" vertical="center" wrapText="1"/>
    </xf>
    <xf numFmtId="166" fontId="9" fillId="0" borderId="1" xfId="0" applyNumberFormat="1" applyFont="1" applyBorder="1" applyAlignment="1">
      <alignment horizontal="center" vertical="center" wrapText="1"/>
    </xf>
    <xf numFmtId="169" fontId="9" fillId="0" borderId="1" xfId="2" applyNumberFormat="1" applyFont="1" applyFill="1" applyBorder="1" applyAlignment="1">
      <alignment horizontal="center" vertical="center" wrapText="1"/>
    </xf>
    <xf numFmtId="0" fontId="9" fillId="0" borderId="1" xfId="0" applyFont="1" applyBorder="1" applyAlignment="1">
      <alignment horizontal="center" vertical="center" wrapText="1"/>
    </xf>
    <xf numFmtId="44" fontId="9" fillId="0" borderId="1" xfId="2" applyFont="1" applyFill="1" applyBorder="1" applyAlignment="1">
      <alignment horizontal="center" vertical="center" wrapText="1"/>
    </xf>
    <xf numFmtId="0" fontId="10" fillId="4" borderId="2" xfId="0" applyFont="1" applyFill="1" applyBorder="1" applyAlignment="1">
      <alignment horizontal="right" wrapText="1"/>
    </xf>
    <xf numFmtId="44" fontId="10" fillId="4" borderId="1" xfId="3" applyFont="1" applyFill="1" applyBorder="1" applyAlignment="1">
      <alignment horizontal="center"/>
    </xf>
    <xf numFmtId="0" fontId="10" fillId="5" borderId="2" xfId="0" applyFont="1" applyFill="1" applyBorder="1" applyAlignment="1">
      <alignment horizontal="right" wrapText="1"/>
    </xf>
    <xf numFmtId="0" fontId="10" fillId="4" borderId="3" xfId="0" applyFont="1" applyFill="1" applyBorder="1"/>
    <xf numFmtId="0" fontId="10" fillId="5" borderId="4" xfId="0" applyFont="1" applyFill="1" applyBorder="1"/>
    <xf numFmtId="0" fontId="1" fillId="0" borderId="4" xfId="0" applyFont="1" applyBorder="1" applyAlignment="1">
      <alignment horizontal="left" indent="1"/>
    </xf>
    <xf numFmtId="0" fontId="5" fillId="0" borderId="4" xfId="0" applyFont="1" applyBorder="1"/>
    <xf numFmtId="0" fontId="1" fillId="0" borderId="4" xfId="0" applyFont="1" applyBorder="1" applyAlignment="1">
      <alignment horizontal="left" indent="4"/>
    </xf>
    <xf numFmtId="0" fontId="5" fillId="6" borderId="5" xfId="0" applyFont="1" applyFill="1" applyBorder="1" applyAlignment="1">
      <alignment horizontal="center" wrapText="1"/>
    </xf>
    <xf numFmtId="0" fontId="5" fillId="6" borderId="4" xfId="0" applyFont="1" applyFill="1" applyBorder="1" applyAlignment="1">
      <alignment horizontal="center" wrapText="1"/>
    </xf>
    <xf numFmtId="0" fontId="5" fillId="2" borderId="8" xfId="0" applyFont="1" applyFill="1" applyBorder="1" applyAlignment="1">
      <alignment horizontal="center" wrapText="1"/>
    </xf>
    <xf numFmtId="0" fontId="5" fillId="2" borderId="4" xfId="0" applyFont="1" applyFill="1" applyBorder="1" applyAlignment="1">
      <alignment horizontal="center" wrapText="1"/>
    </xf>
    <xf numFmtId="0" fontId="5" fillId="3" borderId="8" xfId="0" applyFont="1" applyFill="1" applyBorder="1" applyAlignment="1">
      <alignment horizontal="center" wrapText="1"/>
    </xf>
    <xf numFmtId="0" fontId="5" fillId="3" borderId="4" xfId="0" applyFont="1" applyFill="1" applyBorder="1" applyAlignment="1">
      <alignment horizontal="center" wrapText="1"/>
    </xf>
    <xf numFmtId="0" fontId="5" fillId="3" borderId="6" xfId="0" applyFont="1" applyFill="1" applyBorder="1" applyAlignment="1">
      <alignment horizontal="center" wrapText="1"/>
    </xf>
    <xf numFmtId="3" fontId="1" fillId="6" borderId="5" xfId="0" applyNumberFormat="1" applyFont="1" applyFill="1" applyBorder="1" applyAlignment="1">
      <alignment horizontal="center"/>
    </xf>
    <xf numFmtId="3" fontId="1" fillId="6" borderId="2" xfId="0" applyNumberFormat="1" applyFont="1" applyFill="1" applyBorder="1" applyAlignment="1">
      <alignment horizontal="center"/>
    </xf>
    <xf numFmtId="164" fontId="1" fillId="6" borderId="2" xfId="1" applyNumberFormat="1" applyFont="1" applyFill="1" applyBorder="1" applyAlignment="1">
      <alignment horizontal="center"/>
    </xf>
    <xf numFmtId="3" fontId="1" fillId="2" borderId="5" xfId="0" applyNumberFormat="1" applyFont="1" applyFill="1" applyBorder="1" applyAlignment="1">
      <alignment horizontal="center"/>
    </xf>
    <xf numFmtId="164" fontId="1" fillId="2" borderId="2" xfId="1" applyNumberFormat="1" applyFont="1" applyFill="1" applyBorder="1" applyAlignment="1">
      <alignment horizontal="center"/>
    </xf>
    <xf numFmtId="3" fontId="1" fillId="2" borderId="2" xfId="0" applyNumberFormat="1" applyFont="1" applyFill="1" applyBorder="1" applyAlignment="1">
      <alignment horizontal="center"/>
    </xf>
    <xf numFmtId="2" fontId="1" fillId="2" borderId="2" xfId="1" applyNumberFormat="1" applyFont="1" applyFill="1" applyBorder="1" applyAlignment="1">
      <alignment horizontal="center"/>
    </xf>
    <xf numFmtId="3" fontId="1" fillId="3" borderId="5" xfId="0" applyNumberFormat="1" applyFont="1" applyFill="1" applyBorder="1" applyAlignment="1">
      <alignment horizontal="center"/>
    </xf>
    <xf numFmtId="164" fontId="1" fillId="3" borderId="2" xfId="1" applyNumberFormat="1" applyFont="1" applyFill="1" applyBorder="1" applyAlignment="1">
      <alignment horizontal="center"/>
    </xf>
    <xf numFmtId="3" fontId="1" fillId="3" borderId="2" xfId="0" applyNumberFormat="1" applyFont="1" applyFill="1" applyBorder="1" applyAlignment="1">
      <alignment horizontal="center"/>
    </xf>
    <xf numFmtId="2" fontId="1" fillId="3" borderId="2" xfId="1" applyNumberFormat="1" applyFont="1" applyFill="1" applyBorder="1" applyAlignment="1">
      <alignment horizontal="center"/>
    </xf>
    <xf numFmtId="164" fontId="1" fillId="3" borderId="3" xfId="1" applyNumberFormat="1" applyFont="1" applyFill="1" applyBorder="1" applyAlignment="1">
      <alignment horizontal="center"/>
    </xf>
    <xf numFmtId="0" fontId="1" fillId="6" borderId="5" xfId="0" applyFont="1" applyFill="1" applyBorder="1" applyAlignment="1">
      <alignment horizontal="center"/>
    </xf>
    <xf numFmtId="0" fontId="1" fillId="6" borderId="2"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166" fontId="1" fillId="2" borderId="2" xfId="1" applyNumberFormat="1" applyFont="1" applyFill="1" applyBorder="1" applyAlignment="1">
      <alignment horizontal="center"/>
    </xf>
    <xf numFmtId="0" fontId="1" fillId="3" borderId="5" xfId="0" applyFont="1" applyFill="1" applyBorder="1" applyAlignment="1">
      <alignment horizontal="center"/>
    </xf>
    <xf numFmtId="0" fontId="1" fillId="3" borderId="2" xfId="0" applyFont="1" applyFill="1" applyBorder="1" applyAlignment="1">
      <alignment horizontal="center"/>
    </xf>
    <xf numFmtId="164" fontId="1" fillId="6" borderId="3" xfId="1" applyNumberFormat="1" applyFont="1" applyFill="1" applyBorder="1" applyAlignment="1">
      <alignment horizontal="center"/>
    </xf>
    <xf numFmtId="0" fontId="1" fillId="0" borderId="4" xfId="0" applyFont="1" applyBorder="1" applyAlignment="1">
      <alignment horizontal="left" indent="6"/>
    </xf>
    <xf numFmtId="0" fontId="5" fillId="3" borderId="3" xfId="0" applyFont="1" applyFill="1" applyBorder="1" applyAlignment="1">
      <alignment horizontal="center" wrapText="1"/>
    </xf>
    <xf numFmtId="167" fontId="1" fillId="2" borderId="2" xfId="1" applyNumberFormat="1" applyFont="1" applyFill="1" applyBorder="1" applyAlignment="1">
      <alignment horizontal="center"/>
    </xf>
    <xf numFmtId="167" fontId="1" fillId="3" borderId="2" xfId="1" applyNumberFormat="1" applyFont="1" applyFill="1" applyBorder="1" applyAlignment="1">
      <alignment horizontal="center"/>
    </xf>
    <xf numFmtId="166" fontId="1" fillId="3" borderId="2" xfId="1" applyNumberFormat="1" applyFont="1" applyFill="1" applyBorder="1" applyAlignment="1">
      <alignment horizontal="center"/>
    </xf>
    <xf numFmtId="0" fontId="5" fillId="6" borderId="8" xfId="0" applyFont="1" applyFill="1" applyBorder="1" applyAlignment="1">
      <alignment horizontal="center" wrapText="1"/>
    </xf>
    <xf numFmtId="3" fontId="5" fillId="6" borderId="5" xfId="0" applyNumberFormat="1" applyFont="1" applyFill="1" applyBorder="1" applyAlignment="1">
      <alignment horizontal="center"/>
    </xf>
    <xf numFmtId="3" fontId="5" fillId="6" borderId="2" xfId="0" applyNumberFormat="1" applyFont="1" applyFill="1" applyBorder="1" applyAlignment="1">
      <alignment horizontal="center"/>
    </xf>
    <xf numFmtId="164" fontId="5" fillId="6" borderId="3" xfId="1" applyNumberFormat="1" applyFont="1" applyFill="1" applyBorder="1" applyAlignment="1">
      <alignment horizontal="center"/>
    </xf>
    <xf numFmtId="3" fontId="5" fillId="2" borderId="5" xfId="0" applyNumberFormat="1" applyFont="1" applyFill="1" applyBorder="1" applyAlignment="1">
      <alignment horizontal="center"/>
    </xf>
    <xf numFmtId="164" fontId="5" fillId="2" borderId="2" xfId="1" applyNumberFormat="1" applyFont="1" applyFill="1" applyBorder="1" applyAlignment="1">
      <alignment horizontal="center"/>
    </xf>
    <xf numFmtId="3" fontId="5" fillId="3" borderId="5" xfId="0" applyNumberFormat="1" applyFont="1" applyFill="1" applyBorder="1" applyAlignment="1">
      <alignment horizontal="center"/>
    </xf>
    <xf numFmtId="164" fontId="5" fillId="3" borderId="2" xfId="1" applyNumberFormat="1" applyFont="1" applyFill="1" applyBorder="1" applyAlignment="1">
      <alignment horizontal="center"/>
    </xf>
    <xf numFmtId="0" fontId="5" fillId="6" borderId="5" xfId="0" applyFont="1" applyFill="1" applyBorder="1" applyAlignment="1">
      <alignment horizontal="center"/>
    </xf>
    <xf numFmtId="0" fontId="5" fillId="6" borderId="2" xfId="0" applyFont="1" applyFill="1" applyBorder="1" applyAlignment="1">
      <alignment horizontal="center"/>
    </xf>
    <xf numFmtId="0" fontId="5" fillId="6" borderId="3" xfId="0" applyFont="1" applyFill="1" applyBorder="1" applyAlignment="1">
      <alignment horizontal="center"/>
    </xf>
    <xf numFmtId="0" fontId="5" fillId="2" borderId="5" xfId="0" applyFont="1" applyFill="1" applyBorder="1" applyAlignment="1">
      <alignment horizontal="center"/>
    </xf>
    <xf numFmtId="0" fontId="5" fillId="2" borderId="2" xfId="0" applyFont="1" applyFill="1" applyBorder="1" applyAlignment="1">
      <alignment horizontal="center"/>
    </xf>
    <xf numFmtId="166" fontId="1" fillId="2" borderId="2" xfId="0" applyNumberFormat="1" applyFont="1" applyFill="1" applyBorder="1" applyAlignment="1">
      <alignment horizontal="center"/>
    </xf>
    <xf numFmtId="0" fontId="5" fillId="3" borderId="5" xfId="0" applyFont="1" applyFill="1" applyBorder="1" applyAlignment="1">
      <alignment horizontal="center"/>
    </xf>
    <xf numFmtId="0" fontId="5" fillId="3" borderId="2" xfId="0" applyFont="1" applyFill="1" applyBorder="1" applyAlignment="1">
      <alignment horizontal="center"/>
    </xf>
    <xf numFmtId="166" fontId="1" fillId="3" borderId="2" xfId="0" applyNumberFormat="1" applyFont="1" applyFill="1" applyBorder="1" applyAlignment="1">
      <alignment horizontal="center"/>
    </xf>
    <xf numFmtId="0" fontId="1" fillId="3" borderId="3" xfId="0" applyFont="1" applyFill="1" applyBorder="1" applyAlignment="1">
      <alignment horizontal="center"/>
    </xf>
    <xf numFmtId="164" fontId="1" fillId="6" borderId="3" xfId="0" applyNumberFormat="1" applyFont="1" applyFill="1" applyBorder="1" applyAlignment="1">
      <alignment horizontal="center"/>
    </xf>
    <xf numFmtId="164" fontId="1" fillId="2" borderId="2" xfId="0" applyNumberFormat="1" applyFont="1" applyFill="1" applyBorder="1" applyAlignment="1">
      <alignment horizontal="center"/>
    </xf>
    <xf numFmtId="164" fontId="1" fillId="3" borderId="2" xfId="0" applyNumberFormat="1" applyFont="1" applyFill="1" applyBorder="1" applyAlignment="1">
      <alignment horizontal="center"/>
    </xf>
    <xf numFmtId="168" fontId="1" fillId="2" borderId="2" xfId="0" applyNumberFormat="1" applyFont="1" applyFill="1" applyBorder="1" applyAlignment="1">
      <alignment horizontal="center"/>
    </xf>
    <xf numFmtId="165" fontId="1" fillId="3" borderId="5" xfId="0" applyNumberFormat="1" applyFont="1" applyFill="1" applyBorder="1" applyAlignment="1">
      <alignment horizontal="center" wrapText="1"/>
    </xf>
    <xf numFmtId="165" fontId="1" fillId="3" borderId="2" xfId="0" applyNumberFormat="1" applyFont="1" applyFill="1" applyBorder="1" applyAlignment="1">
      <alignment horizontal="center" wrapText="1"/>
    </xf>
    <xf numFmtId="164" fontId="1" fillId="3" borderId="3" xfId="1" quotePrefix="1" applyNumberFormat="1" applyFont="1" applyFill="1" applyBorder="1" applyAlignment="1">
      <alignment horizontal="center"/>
    </xf>
    <xf numFmtId="0" fontId="5" fillId="2" borderId="6" xfId="0" applyFont="1" applyFill="1" applyBorder="1" applyAlignment="1">
      <alignment horizontal="center" wrapText="1"/>
    </xf>
    <xf numFmtId="0" fontId="1" fillId="2" borderId="2" xfId="0" applyFont="1" applyFill="1" applyBorder="1" applyAlignment="1">
      <alignment horizontal="center" wrapText="1"/>
    </xf>
    <xf numFmtId="165" fontId="1" fillId="2" borderId="2" xfId="0" applyNumberFormat="1" applyFont="1" applyFill="1" applyBorder="1" applyAlignment="1">
      <alignment horizontal="center" wrapText="1"/>
    </xf>
    <xf numFmtId="164" fontId="1" fillId="2" borderId="3" xfId="1" quotePrefix="1" applyNumberFormat="1" applyFont="1" applyFill="1" applyBorder="1" applyAlignment="1">
      <alignment horizontal="center"/>
    </xf>
    <xf numFmtId="0" fontId="5" fillId="6" borderId="1" xfId="0" applyFont="1" applyFill="1" applyBorder="1" applyAlignment="1">
      <alignment horizontal="center" wrapText="1"/>
    </xf>
    <xf numFmtId="0" fontId="1" fillId="6" borderId="1" xfId="0" applyFont="1" applyFill="1" applyBorder="1" applyAlignment="1">
      <alignment horizontal="center" wrapText="1"/>
    </xf>
    <xf numFmtId="165" fontId="1" fillId="6" borderId="1" xfId="0" applyNumberFormat="1" applyFont="1" applyFill="1" applyBorder="1" applyAlignment="1">
      <alignment horizontal="center" wrapText="1"/>
    </xf>
    <xf numFmtId="0" fontId="6" fillId="6" borderId="1" xfId="0" applyFont="1" applyFill="1" applyBorder="1" applyAlignment="1">
      <alignment horizontal="center" vertical="center" wrapText="1"/>
    </xf>
    <xf numFmtId="0" fontId="1" fillId="3" borderId="8" xfId="0" applyFont="1" applyFill="1" applyBorder="1" applyAlignment="1">
      <alignment horizontal="center" wrapText="1"/>
    </xf>
    <xf numFmtId="0" fontId="1" fillId="3" borderId="4" xfId="0" applyFont="1" applyFill="1" applyBorder="1" applyAlignment="1">
      <alignment horizontal="center" wrapText="1"/>
    </xf>
    <xf numFmtId="0" fontId="1" fillId="3" borderId="6" xfId="0" applyFont="1" applyFill="1" applyBorder="1" applyAlignment="1">
      <alignment horizontal="center"/>
    </xf>
    <xf numFmtId="0" fontId="5" fillId="3" borderId="2" xfId="0" applyFont="1" applyFill="1" applyBorder="1" applyAlignment="1">
      <alignment horizontal="center" wrapText="1"/>
    </xf>
    <xf numFmtId="0" fontId="5" fillId="3" borderId="5" xfId="0" applyFont="1" applyFill="1" applyBorder="1" applyAlignment="1">
      <alignment horizontal="center" wrapText="1"/>
    </xf>
    <xf numFmtId="0" fontId="1" fillId="0" borderId="6" xfId="0" applyFont="1" applyBorder="1" applyAlignment="1">
      <alignment horizontal="left" indent="4"/>
    </xf>
    <xf numFmtId="0" fontId="6"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1" fillId="3" borderId="1" xfId="0" applyFont="1" applyFill="1" applyBorder="1" applyAlignment="1">
      <alignment horizontal="center"/>
    </xf>
    <xf numFmtId="3" fontId="1" fillId="2" borderId="1" xfId="0" applyNumberFormat="1" applyFont="1" applyFill="1" applyBorder="1" applyAlignment="1">
      <alignment horizontal="center"/>
    </xf>
    <xf numFmtId="3" fontId="1" fillId="3" borderId="1" xfId="0" applyNumberFormat="1" applyFont="1" applyFill="1" applyBorder="1" applyAlignment="1">
      <alignment horizontal="center"/>
    </xf>
    <xf numFmtId="0" fontId="1" fillId="2" borderId="1" xfId="0" applyFont="1" applyFill="1" applyBorder="1" applyAlignment="1">
      <alignment horizontal="center"/>
    </xf>
    <xf numFmtId="165" fontId="1" fillId="2" borderId="1" xfId="0" applyNumberFormat="1" applyFont="1" applyFill="1" applyBorder="1" applyAlignment="1">
      <alignment horizontal="center"/>
    </xf>
    <xf numFmtId="165" fontId="1" fillId="3" borderId="1" xfId="0" applyNumberFormat="1" applyFont="1" applyFill="1" applyBorder="1" applyAlignment="1">
      <alignment horizontal="center"/>
    </xf>
    <xf numFmtId="0" fontId="6" fillId="2" borderId="1" xfId="0" applyFont="1" applyFill="1" applyBorder="1" applyAlignment="1">
      <alignment horizontal="center" vertical="center" wrapText="1"/>
    </xf>
    <xf numFmtId="0" fontId="1" fillId="0" borderId="4" xfId="0" applyFont="1" applyBorder="1" applyAlignment="1">
      <alignment horizontal="left" indent="2"/>
    </xf>
    <xf numFmtId="0" fontId="6" fillId="6" borderId="1" xfId="0" applyFont="1" applyFill="1" applyBorder="1" applyAlignment="1">
      <alignment horizontal="center" vertical="center"/>
    </xf>
    <xf numFmtId="0" fontId="5" fillId="6" borderId="9" xfId="0" applyFont="1" applyFill="1" applyBorder="1" applyAlignment="1">
      <alignment horizontal="center" wrapText="1"/>
    </xf>
    <xf numFmtId="3" fontId="5" fillId="3" borderId="2" xfId="0" applyNumberFormat="1" applyFont="1" applyFill="1" applyBorder="1" applyAlignment="1">
      <alignment horizontal="center" vertical="top" wrapText="1"/>
    </xf>
    <xf numFmtId="165" fontId="1" fillId="2" borderId="2" xfId="0" applyNumberFormat="1" applyFont="1" applyFill="1" applyBorder="1" applyAlignment="1">
      <alignment horizontal="center"/>
    </xf>
    <xf numFmtId="165" fontId="1" fillId="3" borderId="2" xfId="0" applyNumberFormat="1" applyFont="1" applyFill="1" applyBorder="1" applyAlignment="1">
      <alignment horizontal="center"/>
    </xf>
    <xf numFmtId="1" fontId="1" fillId="3" borderId="2" xfId="0" applyNumberFormat="1" applyFont="1" applyFill="1" applyBorder="1" applyAlignment="1">
      <alignment horizontal="center"/>
    </xf>
    <xf numFmtId="164" fontId="1" fillId="6" borderId="1" xfId="1" applyNumberFormat="1" applyFont="1" applyFill="1" applyBorder="1" applyAlignment="1">
      <alignment horizontal="center"/>
    </xf>
    <xf numFmtId="3" fontId="5" fillId="6" borderId="1" xfId="0" applyNumberFormat="1" applyFont="1" applyFill="1" applyBorder="1" applyAlignment="1">
      <alignment horizontal="center" vertical="top" wrapText="1"/>
    </xf>
    <xf numFmtId="165" fontId="1" fillId="6" borderId="1" xfId="0" applyNumberFormat="1" applyFont="1" applyFill="1" applyBorder="1" applyAlignment="1">
      <alignment horizontal="center"/>
    </xf>
    <xf numFmtId="0" fontId="1" fillId="6" borderId="1" xfId="0" applyFont="1" applyFill="1" applyBorder="1" applyAlignment="1">
      <alignment horizontal="center"/>
    </xf>
    <xf numFmtId="3" fontId="1" fillId="6" borderId="1" xfId="0" applyNumberFormat="1" applyFont="1" applyFill="1" applyBorder="1" applyAlignment="1">
      <alignment horizontal="center"/>
    </xf>
    <xf numFmtId="1" fontId="1" fillId="6" borderId="1" xfId="0" applyNumberFormat="1" applyFont="1" applyFill="1" applyBorder="1" applyAlignment="1">
      <alignment horizontal="center"/>
    </xf>
    <xf numFmtId="164" fontId="1" fillId="2" borderId="5" xfId="1" applyNumberFormat="1" applyFont="1" applyFill="1" applyBorder="1" applyAlignment="1">
      <alignment horizontal="center"/>
    </xf>
    <xf numFmtId="0" fontId="1" fillId="2" borderId="3" xfId="0" applyFont="1" applyFill="1" applyBorder="1" applyAlignment="1">
      <alignment horizontal="center"/>
    </xf>
    <xf numFmtId="3" fontId="5" fillId="2" borderId="5" xfId="0" applyNumberFormat="1" applyFont="1" applyFill="1" applyBorder="1" applyAlignment="1">
      <alignment horizontal="center" vertical="top" wrapText="1"/>
    </xf>
    <xf numFmtId="164" fontId="1" fillId="2" borderId="3" xfId="1" applyNumberFormat="1" applyFont="1" applyFill="1" applyBorder="1" applyAlignment="1">
      <alignment horizontal="center"/>
    </xf>
    <xf numFmtId="165" fontId="1" fillId="2" borderId="5" xfId="0" applyNumberFormat="1" applyFont="1" applyFill="1" applyBorder="1" applyAlignment="1">
      <alignment horizontal="center"/>
    </xf>
    <xf numFmtId="1" fontId="1" fillId="2" borderId="5" xfId="0" applyNumberFormat="1" applyFont="1" applyFill="1" applyBorder="1" applyAlignment="1">
      <alignment horizontal="center"/>
    </xf>
    <xf numFmtId="164" fontId="10" fillId="4" borderId="1" xfId="1" applyNumberFormat="1" applyFont="1" applyFill="1" applyBorder="1" applyAlignment="1">
      <alignment horizontal="center" vertical="center" wrapText="1"/>
    </xf>
    <xf numFmtId="164" fontId="10" fillId="5" borderId="1" xfId="1" applyNumberFormat="1"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166" fontId="10" fillId="4" borderId="1" xfId="0" applyNumberFormat="1" applyFont="1" applyFill="1" applyBorder="1" applyAlignment="1">
      <alignment horizontal="center" vertical="center" wrapText="1"/>
    </xf>
    <xf numFmtId="169" fontId="10" fillId="4" borderId="1" xfId="2" applyNumberFormat="1" applyFont="1" applyFill="1" applyBorder="1" applyAlignment="1">
      <alignment horizontal="center" vertical="center" wrapText="1"/>
    </xf>
    <xf numFmtId="44" fontId="10" fillId="4" borderId="1" xfId="2"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166" fontId="10" fillId="5" borderId="1" xfId="0" applyNumberFormat="1" applyFont="1" applyFill="1" applyBorder="1" applyAlignment="1">
      <alignment horizontal="center" vertical="center" wrapText="1"/>
    </xf>
    <xf numFmtId="169" fontId="10" fillId="5" borderId="1" xfId="2" applyNumberFormat="1" applyFont="1" applyFill="1" applyBorder="1" applyAlignment="1">
      <alignment horizontal="center" vertical="center" wrapText="1"/>
    </xf>
    <xf numFmtId="44" fontId="10" fillId="5" borderId="1" xfId="2" applyFont="1" applyFill="1" applyBorder="1" applyAlignment="1">
      <alignment horizontal="center" vertical="center" wrapText="1"/>
    </xf>
    <xf numFmtId="0" fontId="14" fillId="0" borderId="0" xfId="0" applyFont="1" applyAlignment="1">
      <alignment vertical="center" wrapText="1"/>
    </xf>
    <xf numFmtId="44" fontId="10" fillId="4" borderId="1" xfId="3" applyFont="1" applyFill="1" applyBorder="1" applyAlignment="1">
      <alignment horizontal="center" vertical="center" wrapText="1"/>
    </xf>
    <xf numFmtId="44" fontId="10" fillId="5" borderId="1" xfId="3" applyFont="1" applyFill="1" applyBorder="1" applyAlignment="1">
      <alignment horizontal="center" vertical="center" wrapText="1"/>
    </xf>
    <xf numFmtId="44" fontId="10" fillId="7" borderId="1" xfId="3" applyFont="1" applyFill="1" applyBorder="1" applyAlignment="1">
      <alignment horizontal="center"/>
    </xf>
    <xf numFmtId="0" fontId="10" fillId="0" borderId="0" xfId="0" applyFont="1" applyFill="1" applyBorder="1" applyAlignment="1">
      <alignment horizontal="right" wrapText="1"/>
    </xf>
    <xf numFmtId="0" fontId="10" fillId="0" borderId="0" xfId="0" applyFont="1" applyFill="1" applyBorder="1"/>
    <xf numFmtId="164" fontId="10" fillId="0" borderId="0" xfId="1" applyNumberFormat="1" applyFont="1" applyFill="1" applyBorder="1" applyAlignment="1">
      <alignment horizontal="center" vertical="center" wrapText="1"/>
    </xf>
    <xf numFmtId="164" fontId="10" fillId="0" borderId="0" xfId="0" applyNumberFormat="1" applyFont="1" applyFill="1" applyBorder="1" applyAlignment="1">
      <alignment horizontal="center" vertical="center" wrapText="1"/>
    </xf>
    <xf numFmtId="166" fontId="10" fillId="0" borderId="0" xfId="0" applyNumberFormat="1" applyFont="1" applyFill="1" applyBorder="1" applyAlignment="1">
      <alignment horizontal="center" vertical="center" wrapText="1"/>
    </xf>
    <xf numFmtId="169" fontId="10" fillId="0" borderId="0" xfId="2" applyNumberFormat="1" applyFont="1" applyFill="1" applyBorder="1" applyAlignment="1">
      <alignment horizontal="center" vertical="center" wrapText="1"/>
    </xf>
    <xf numFmtId="44" fontId="10" fillId="0" borderId="0" xfId="3" applyFont="1" applyFill="1" applyBorder="1" applyAlignment="1">
      <alignment horizontal="center" vertical="center" wrapText="1"/>
    </xf>
    <xf numFmtId="44" fontId="10" fillId="0" borderId="0" xfId="2" applyFont="1" applyFill="1" applyBorder="1" applyAlignment="1">
      <alignment horizontal="center" vertical="center" wrapText="1"/>
    </xf>
    <xf numFmtId="44" fontId="10" fillId="0" borderId="0" xfId="3" applyFont="1" applyFill="1" applyBorder="1" applyAlignment="1">
      <alignment horizontal="center"/>
    </xf>
    <xf numFmtId="0" fontId="0" fillId="0" borderId="0" xfId="0" applyFill="1"/>
    <xf numFmtId="0" fontId="5" fillId="0" borderId="0" xfId="0" applyFont="1" applyAlignment="1">
      <alignment horizontal="left" vertical="top" wrapText="1"/>
    </xf>
    <xf numFmtId="0" fontId="1" fillId="0" borderId="0" xfId="0" applyFont="1" applyAlignment="1">
      <alignment horizontal="left" vertical="top" wrapText="1"/>
    </xf>
    <xf numFmtId="0" fontId="5" fillId="0" borderId="0" xfId="0" applyFont="1" applyAlignment="1">
      <alignment horizontal="left" vertical="top"/>
    </xf>
    <xf numFmtId="0" fontId="6"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6" fillId="6" borderId="7" xfId="0" applyFont="1" applyFill="1" applyBorder="1" applyAlignment="1">
      <alignment horizontal="center" vertical="center"/>
    </xf>
    <xf numFmtId="0" fontId="6" fillId="6" borderId="1" xfId="0" applyFont="1" applyFill="1" applyBorder="1" applyAlignment="1">
      <alignment horizontal="center" vertical="center"/>
    </xf>
    <xf numFmtId="0" fontId="2" fillId="0" borderId="0" xfId="0" applyFont="1" applyAlignment="1">
      <alignment horizontal="left" wrapText="1"/>
    </xf>
    <xf numFmtId="0" fontId="5" fillId="0" borderId="0" xfId="0" applyFont="1" applyAlignment="1">
      <alignment horizontal="center"/>
    </xf>
    <xf numFmtId="0" fontId="6" fillId="2" borderId="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 fillId="0" borderId="0" xfId="0" applyFont="1" applyBorder="1" applyAlignment="1">
      <alignment horizontal="left" vertical="top" wrapText="1"/>
    </xf>
    <xf numFmtId="0" fontId="12" fillId="2" borderId="3" xfId="0" applyFont="1" applyFill="1" applyBorder="1" applyAlignment="1">
      <alignment horizontal="center" vertical="center" wrapText="1"/>
    </xf>
    <xf numFmtId="0" fontId="5" fillId="0" borderId="0" xfId="0" applyFont="1" applyBorder="1" applyAlignment="1">
      <alignment horizontal="left" vertical="top" wrapText="1"/>
    </xf>
    <xf numFmtId="0" fontId="6" fillId="3" borderId="2" xfId="0" applyFont="1" applyFill="1" applyBorder="1" applyAlignment="1">
      <alignment horizontal="center" vertical="center" wrapText="1"/>
    </xf>
    <xf numFmtId="0" fontId="8" fillId="0" borderId="0" xfId="0" applyFont="1" applyAlignment="1">
      <alignment horizontal="left" vertical="top" wrapText="1"/>
    </xf>
    <xf numFmtId="0" fontId="6" fillId="3" borderId="2" xfId="0" applyFont="1" applyFill="1" applyBorder="1" applyAlignment="1">
      <alignment horizontal="center" wrapText="1"/>
    </xf>
    <xf numFmtId="0" fontId="12" fillId="3" borderId="2" xfId="0" applyFont="1" applyFill="1" applyBorder="1" applyAlignment="1">
      <alignment horizontal="center" wrapText="1"/>
    </xf>
    <xf numFmtId="0" fontId="12" fillId="3" borderId="3" xfId="0" applyFont="1" applyFill="1" applyBorder="1" applyAlignment="1">
      <alignment horizontal="center" wrapText="1"/>
    </xf>
    <xf numFmtId="0" fontId="6" fillId="2" borderId="5" xfId="0" applyFont="1" applyFill="1" applyBorder="1" applyAlignment="1">
      <alignment horizontal="center" wrapText="1"/>
    </xf>
    <xf numFmtId="0" fontId="6" fillId="2" borderId="2" xfId="0" applyFont="1" applyFill="1" applyBorder="1" applyAlignment="1">
      <alignment horizontal="center" wrapText="1"/>
    </xf>
    <xf numFmtId="0" fontId="6" fillId="2" borderId="3" xfId="0" applyFont="1" applyFill="1" applyBorder="1" applyAlignment="1">
      <alignment horizontal="center" wrapText="1"/>
    </xf>
    <xf numFmtId="0" fontId="6" fillId="3" borderId="7"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cellXfs>
  <cellStyles count="4">
    <cellStyle name="Currency" xfId="3" builtinId="4"/>
    <cellStyle name="Currency 2" xfId="2" xr:uid="{B1D003E9-F7A8-4C05-BAA7-BF7E4BF8E16E}"/>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B84BE-0FD3-4672-83B7-1DF36F88D597}">
  <dimension ref="A1:Q12"/>
  <sheetViews>
    <sheetView tabSelected="1" workbookViewId="0">
      <pane xSplit="2" ySplit="3" topLeftCell="C4" activePane="bottomRight" state="frozen"/>
      <selection pane="topRight" activeCell="C1" sqref="C1"/>
      <selection pane="bottomLeft" activeCell="A4" sqref="A4"/>
      <selection pane="bottomRight" activeCell="C4" sqref="C4"/>
    </sheetView>
  </sheetViews>
  <sheetFormatPr defaultRowHeight="15" x14ac:dyDescent="0.25"/>
  <cols>
    <col min="1" max="1" width="6.7109375" customWidth="1"/>
    <col min="2" max="2" width="80.42578125" customWidth="1"/>
    <col min="3" max="17" width="15.7109375" customWidth="1"/>
  </cols>
  <sheetData>
    <row r="1" spans="1:17" x14ac:dyDescent="0.25">
      <c r="A1" s="22" t="s">
        <v>122</v>
      </c>
      <c r="B1" s="23"/>
      <c r="C1" s="24"/>
      <c r="D1" s="24"/>
      <c r="E1" s="24"/>
      <c r="F1" s="24"/>
      <c r="G1" s="24"/>
      <c r="H1" s="24"/>
      <c r="I1" s="24"/>
      <c r="J1" s="24"/>
      <c r="K1" s="25"/>
      <c r="L1" s="24"/>
      <c r="M1" s="24"/>
      <c r="N1" s="24"/>
      <c r="O1" s="24"/>
      <c r="P1" s="26"/>
      <c r="Q1" s="23"/>
    </row>
    <row r="2" spans="1:17" x14ac:dyDescent="0.25">
      <c r="A2" s="27" t="s">
        <v>140</v>
      </c>
      <c r="B2" s="23"/>
      <c r="C2" s="28"/>
      <c r="D2" s="28"/>
      <c r="E2" s="28"/>
      <c r="F2" s="28"/>
      <c r="G2" s="28"/>
      <c r="H2" s="28"/>
      <c r="I2" s="28"/>
      <c r="J2" s="28"/>
      <c r="K2" s="29"/>
      <c r="L2" s="28"/>
      <c r="M2" s="28"/>
      <c r="N2" s="28"/>
      <c r="O2" s="28"/>
      <c r="P2" s="30"/>
      <c r="Q2" s="23"/>
    </row>
    <row r="3" spans="1:17" ht="63.75" x14ac:dyDescent="0.25">
      <c r="A3" s="22" t="s">
        <v>123</v>
      </c>
      <c r="B3" s="27" t="s">
        <v>124</v>
      </c>
      <c r="C3" s="31" t="s">
        <v>125</v>
      </c>
      <c r="D3" s="31" t="s">
        <v>126</v>
      </c>
      <c r="E3" s="31" t="s">
        <v>127</v>
      </c>
      <c r="F3" s="31" t="s">
        <v>128</v>
      </c>
      <c r="G3" s="32" t="s">
        <v>129</v>
      </c>
      <c r="H3" s="31" t="s">
        <v>130</v>
      </c>
      <c r="I3" s="32" t="s">
        <v>165</v>
      </c>
      <c r="J3" s="32" t="s">
        <v>166</v>
      </c>
      <c r="K3" s="33" t="s">
        <v>131</v>
      </c>
      <c r="L3" s="34" t="s">
        <v>132</v>
      </c>
      <c r="M3" s="35" t="s">
        <v>133</v>
      </c>
      <c r="N3" s="35" t="s">
        <v>134</v>
      </c>
      <c r="O3" s="35" t="s">
        <v>135</v>
      </c>
      <c r="P3" s="36" t="s">
        <v>136</v>
      </c>
      <c r="Q3" s="35" t="s">
        <v>137</v>
      </c>
    </row>
    <row r="4" spans="1:17" ht="15.75" x14ac:dyDescent="0.25">
      <c r="A4" s="37" t="s">
        <v>138</v>
      </c>
      <c r="B4" s="40" t="s">
        <v>163</v>
      </c>
      <c r="C4" s="144">
        <f>'1. SPM Summary'!D10</f>
        <v>0.13059267438337677</v>
      </c>
      <c r="D4" s="144">
        <f>'1. SPM Summary'!F10</f>
        <v>0.12976967548254478</v>
      </c>
      <c r="E4" s="144">
        <f>'1. SPM Summary'!I10</f>
        <v>-6.3020296101444486E-3</v>
      </c>
      <c r="F4" s="144">
        <f>'1. SPM Summary'!I11</f>
        <v>-8.2964856903744583E-3</v>
      </c>
      <c r="G4" s="146">
        <f>'3. Individuals Race'!I54</f>
        <v>-1.2431731088379964E-2</v>
      </c>
      <c r="H4" s="144">
        <f>'3. Individuals Race'!I44</f>
        <v>0</v>
      </c>
      <c r="I4" s="146">
        <f>'3. Individuals Race'!I49</f>
        <v>0</v>
      </c>
      <c r="J4" s="146">
        <f>'3. Individuals Race'!I39</f>
        <v>-2.0344478216818739E-2</v>
      </c>
      <c r="K4" s="147">
        <f>'5. Household Resources'!B15</f>
        <v>29.402000000000001</v>
      </c>
      <c r="L4" s="148">
        <f>'5. Household Resources'!B20</f>
        <v>2151.5985307121964</v>
      </c>
      <c r="M4" s="144">
        <f>'2. Poverty_Individuals_No'!I39</f>
        <v>-2.8298719363039743E-3</v>
      </c>
      <c r="N4" s="144">
        <f>'1. SPM Summary'!I22</f>
        <v>-2.1285320939679192E-3</v>
      </c>
      <c r="O4" s="155">
        <f>'7. Program Summary'!B34</f>
        <v>3689.0941440000001</v>
      </c>
      <c r="P4" s="149">
        <f>'8. Costs'!D9</f>
        <v>62.239377999998396</v>
      </c>
      <c r="Q4" s="38">
        <f>P4/(E4*100)</f>
        <v>-98.760846664082578</v>
      </c>
    </row>
    <row r="5" spans="1:17" ht="15.75" x14ac:dyDescent="0.25">
      <c r="A5" s="39" t="s">
        <v>139</v>
      </c>
      <c r="B5" s="41" t="s">
        <v>164</v>
      </c>
      <c r="C5" s="145">
        <f>'1. SPM Summary'!D10</f>
        <v>0.13059267438337677</v>
      </c>
      <c r="D5" s="145">
        <f>'1. SPM Summary'!K10</f>
        <v>0.12850074988795496</v>
      </c>
      <c r="E5" s="145">
        <f>'1. SPM Summary'!N10</f>
        <v>-1.601869710762344E-2</v>
      </c>
      <c r="F5" s="145">
        <f>'1. SPM Summary'!N11</f>
        <v>-1.0398613518197593E-2</v>
      </c>
      <c r="G5" s="150">
        <f>'3. Individuals Race'!N54</f>
        <v>-1.2431731088379964E-2</v>
      </c>
      <c r="H5" s="145">
        <f>'3. Individuals Race'!N44</f>
        <v>-2.5078950108158828E-2</v>
      </c>
      <c r="I5" s="150">
        <f>'3. Individuals Race'!N49</f>
        <v>-1.5340912096573716E-2</v>
      </c>
      <c r="J5" s="150">
        <f>'3. Individuals Race'!N39</f>
        <v>-2.0344478216818739E-2</v>
      </c>
      <c r="K5" s="151">
        <f>'5. Household Resources'!C15</f>
        <v>64.602000000000004</v>
      </c>
      <c r="L5" s="152">
        <f>'5. Household Resources'!C20</f>
        <v>2169.2672053496794</v>
      </c>
      <c r="M5" s="145">
        <f>'1. SPM Summary'!N21</f>
        <v>-9.0651829823972501E-3</v>
      </c>
      <c r="N5" s="145">
        <f>'1. SPM Summary'!N22</f>
        <v>-4.491397996445959E-3</v>
      </c>
      <c r="O5" s="156">
        <f>'7. Program Summary'!B34</f>
        <v>3689.0941440000001</v>
      </c>
      <c r="P5" s="153">
        <f>'8. Costs'!G9</f>
        <v>140.57633100000021</v>
      </c>
      <c r="Q5" s="157">
        <f>P5/(E5*100)</f>
        <v>-87.757655978836553</v>
      </c>
    </row>
    <row r="6" spans="1:17" s="167" customFormat="1" x14ac:dyDescent="0.25">
      <c r="A6" s="158"/>
      <c r="B6" s="159"/>
      <c r="C6" s="160"/>
      <c r="D6" s="160"/>
      <c r="E6" s="160"/>
      <c r="F6" s="160"/>
      <c r="G6" s="161"/>
      <c r="H6" s="160"/>
      <c r="I6" s="161"/>
      <c r="J6" s="161"/>
      <c r="K6" s="162"/>
      <c r="L6" s="163"/>
      <c r="M6" s="160"/>
      <c r="N6" s="160"/>
      <c r="O6" s="164"/>
      <c r="P6" s="165"/>
      <c r="Q6" s="166"/>
    </row>
    <row r="7" spans="1:17" x14ac:dyDescent="0.25">
      <c r="B7" s="21" t="s">
        <v>161</v>
      </c>
      <c r="C7" s="21"/>
      <c r="D7" s="21"/>
      <c r="E7" s="21"/>
      <c r="F7" s="21"/>
      <c r="G7" s="21"/>
      <c r="H7" s="21"/>
      <c r="I7" s="21"/>
      <c r="J7" s="21"/>
    </row>
    <row r="8" spans="1:17" ht="38.25" x14ac:dyDescent="0.25">
      <c r="B8" s="154" t="s">
        <v>115</v>
      </c>
      <c r="C8" s="21"/>
      <c r="D8" s="21"/>
      <c r="E8" s="21"/>
      <c r="F8" s="21"/>
      <c r="G8" s="21"/>
      <c r="H8" s="21"/>
      <c r="I8" s="21"/>
      <c r="J8" s="21"/>
    </row>
    <row r="9" spans="1:17" x14ac:dyDescent="0.25">
      <c r="B9" s="154" t="s">
        <v>116</v>
      </c>
      <c r="C9" s="21"/>
      <c r="D9" s="21"/>
      <c r="E9" s="21"/>
      <c r="F9" s="21"/>
      <c r="G9" s="21"/>
      <c r="H9" s="21"/>
      <c r="I9" s="21"/>
      <c r="J9" s="21"/>
    </row>
    <row r="10" spans="1:17" x14ac:dyDescent="0.25">
      <c r="B10" s="170" t="s">
        <v>73</v>
      </c>
      <c r="C10" s="170"/>
      <c r="D10" s="170"/>
      <c r="E10" s="170"/>
      <c r="F10" s="170"/>
      <c r="G10" s="170"/>
      <c r="H10" s="170"/>
      <c r="I10" s="170"/>
      <c r="J10" s="170"/>
    </row>
    <row r="11" spans="1:17" ht="61.5" customHeight="1" x14ac:dyDescent="0.25">
      <c r="B11" s="168" t="s">
        <v>162</v>
      </c>
      <c r="C11" s="168"/>
      <c r="D11" s="168"/>
      <c r="E11" s="168"/>
      <c r="F11" s="168"/>
      <c r="G11" s="168"/>
      <c r="H11" s="168"/>
      <c r="I11" s="168"/>
      <c r="J11" s="168"/>
    </row>
    <row r="12" spans="1:17" ht="27.75" customHeight="1" x14ac:dyDescent="0.25">
      <c r="B12" s="169" t="s">
        <v>117</v>
      </c>
      <c r="C12" s="169"/>
      <c r="D12" s="169"/>
      <c r="E12" s="169"/>
      <c r="F12" s="169"/>
      <c r="G12" s="169"/>
      <c r="H12" s="169"/>
      <c r="I12" s="169"/>
      <c r="J12" s="169"/>
    </row>
  </sheetData>
  <autoFilter ref="A3:Q3" xr:uid="{79CB84BE-0FD3-4672-83B7-1DF36F88D597}"/>
  <mergeCells count="3">
    <mergeCell ref="B11:J11"/>
    <mergeCell ref="B12:J12"/>
    <mergeCell ref="B10:J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N28"/>
  <sheetViews>
    <sheetView topLeftCell="A9" zoomScaleNormal="100" workbookViewId="0">
      <selection activeCell="A24" sqref="A24:I24"/>
    </sheetView>
  </sheetViews>
  <sheetFormatPr defaultColWidth="9.140625" defaultRowHeight="12.75" x14ac:dyDescent="0.2"/>
  <cols>
    <col min="1" max="1" width="41.28515625" style="1" customWidth="1"/>
    <col min="2" max="9" width="16" style="10" customWidth="1"/>
    <col min="10" max="14" width="16" style="1" customWidth="1"/>
    <col min="15" max="16384" width="9.140625" style="1"/>
  </cols>
  <sheetData>
    <row r="1" spans="1:14" s="17" customFormat="1" x14ac:dyDescent="0.2">
      <c r="A1" s="15" t="s">
        <v>67</v>
      </c>
      <c r="B1" s="16"/>
      <c r="C1" s="12"/>
      <c r="D1" s="12"/>
      <c r="E1" s="12"/>
      <c r="F1" s="12"/>
      <c r="G1" s="12"/>
      <c r="H1" s="12"/>
      <c r="I1" s="12"/>
    </row>
    <row r="2" spans="1:14" s="17" customFormat="1" x14ac:dyDescent="0.2">
      <c r="A2" s="176" t="s">
        <v>143</v>
      </c>
      <c r="B2" s="176"/>
      <c r="C2" s="176"/>
      <c r="D2" s="176"/>
      <c r="E2" s="176"/>
      <c r="F2" s="176"/>
      <c r="G2" s="176"/>
      <c r="H2" s="176"/>
      <c r="I2" s="176"/>
    </row>
    <row r="3" spans="1:14" s="17" customFormat="1" x14ac:dyDescent="0.2">
      <c r="A3" s="20" t="s">
        <v>115</v>
      </c>
      <c r="B3" s="16"/>
      <c r="C3" s="12"/>
      <c r="D3" s="12"/>
      <c r="E3" s="12"/>
      <c r="F3" s="12"/>
      <c r="G3" s="12"/>
      <c r="H3" s="12"/>
      <c r="I3" s="12"/>
    </row>
    <row r="4" spans="1:14" s="17" customFormat="1" x14ac:dyDescent="0.2">
      <c r="A4" s="19" t="s">
        <v>116</v>
      </c>
      <c r="B4" s="16"/>
      <c r="C4" s="12"/>
      <c r="D4" s="12"/>
      <c r="E4" s="12"/>
      <c r="F4" s="12"/>
      <c r="G4" s="12"/>
      <c r="H4" s="12"/>
      <c r="I4" s="12"/>
    </row>
    <row r="5" spans="1:14" s="17" customFormat="1" x14ac:dyDescent="0.2">
      <c r="A5" s="17" t="s">
        <v>97</v>
      </c>
      <c r="B5" s="12"/>
      <c r="C5" s="12"/>
      <c r="D5" s="12"/>
      <c r="E5" s="177"/>
      <c r="F5" s="177"/>
      <c r="G5" s="177"/>
      <c r="H5" s="12"/>
      <c r="I5" s="12"/>
    </row>
    <row r="6" spans="1:14" s="17" customFormat="1" ht="27.75" customHeight="1" x14ac:dyDescent="0.2">
      <c r="B6" s="174" t="s">
        <v>151</v>
      </c>
      <c r="C6" s="175"/>
      <c r="D6" s="175"/>
      <c r="E6" s="178" t="s">
        <v>141</v>
      </c>
      <c r="F6" s="179"/>
      <c r="G6" s="179"/>
      <c r="H6" s="179"/>
      <c r="I6" s="179"/>
      <c r="J6" s="171" t="s">
        <v>152</v>
      </c>
      <c r="K6" s="172"/>
      <c r="L6" s="172"/>
      <c r="M6" s="172"/>
      <c r="N6" s="173"/>
    </row>
    <row r="7" spans="1:14" s="17" customFormat="1" ht="36.950000000000003" customHeight="1" x14ac:dyDescent="0.2">
      <c r="A7" s="43"/>
      <c r="B7" s="45" t="s">
        <v>61</v>
      </c>
      <c r="C7" s="46" t="s">
        <v>60</v>
      </c>
      <c r="D7" s="46" t="s">
        <v>64</v>
      </c>
      <c r="E7" s="47" t="s">
        <v>59</v>
      </c>
      <c r="F7" s="48" t="s">
        <v>65</v>
      </c>
      <c r="G7" s="48" t="s">
        <v>62</v>
      </c>
      <c r="H7" s="48" t="s">
        <v>63</v>
      </c>
      <c r="I7" s="48" t="s">
        <v>66</v>
      </c>
      <c r="J7" s="49" t="s">
        <v>59</v>
      </c>
      <c r="K7" s="50" t="s">
        <v>65</v>
      </c>
      <c r="L7" s="50" t="s">
        <v>62</v>
      </c>
      <c r="M7" s="50" t="s">
        <v>63</v>
      </c>
      <c r="N7" s="51" t="s">
        <v>66</v>
      </c>
    </row>
    <row r="8" spans="1:14" ht="15" x14ac:dyDescent="0.2">
      <c r="A8" s="1" t="s">
        <v>54</v>
      </c>
      <c r="B8" s="52">
        <v>18879.900000000001</v>
      </c>
      <c r="C8" s="53">
        <v>2483.61</v>
      </c>
      <c r="D8" s="54">
        <f>C8/$B8</f>
        <v>0.13154783658811753</v>
      </c>
      <c r="E8" s="55">
        <v>2477.3000000000002</v>
      </c>
      <c r="F8" s="56">
        <f>E8/$B8</f>
        <v>0.13121361871620082</v>
      </c>
      <c r="G8" s="57">
        <f>E8-C8</f>
        <v>-6.3099999999999454</v>
      </c>
      <c r="H8" s="58">
        <f>ROUND((F8-D8)*100,2)</f>
        <v>-0.03</v>
      </c>
      <c r="I8" s="56">
        <f>(E8-C8)/C8</f>
        <v>-2.540656544304438E-3</v>
      </c>
      <c r="J8" s="59">
        <v>2465.7800000000002</v>
      </c>
      <c r="K8" s="60">
        <f>J8/$B8</f>
        <v>0.13060344599282836</v>
      </c>
      <c r="L8" s="61">
        <f>J8-C8</f>
        <v>-17.829999999999927</v>
      </c>
      <c r="M8" s="62">
        <f>ROUND((K8-D8)*100,2)</f>
        <v>-0.09</v>
      </c>
      <c r="N8" s="63">
        <f>(J8-C8)/C8</f>
        <v>-7.1790659564101959E-3</v>
      </c>
    </row>
    <row r="9" spans="1:14" x14ac:dyDescent="0.2">
      <c r="A9" s="7" t="s">
        <v>12</v>
      </c>
      <c r="B9" s="64"/>
      <c r="C9" s="65"/>
      <c r="D9" s="65"/>
      <c r="E9" s="66"/>
      <c r="F9" s="67"/>
      <c r="G9" s="67"/>
      <c r="H9" s="68"/>
      <c r="I9" s="56"/>
      <c r="J9" s="69"/>
      <c r="K9" s="70"/>
      <c r="L9" s="61"/>
      <c r="M9" s="62"/>
      <c r="N9" s="63"/>
    </row>
    <row r="10" spans="1:14" x14ac:dyDescent="0.2">
      <c r="A10" s="4" t="s">
        <v>45</v>
      </c>
      <c r="B10" s="52">
        <v>3993.93</v>
      </c>
      <c r="C10" s="53">
        <v>521.57799999999997</v>
      </c>
      <c r="D10" s="54">
        <f t="shared" ref="D10:D13" si="0">C10/$B10</f>
        <v>0.13059267438337677</v>
      </c>
      <c r="E10" s="55">
        <v>518.29100000000005</v>
      </c>
      <c r="F10" s="56">
        <f t="shared" ref="F10:F13" si="1">E10/$B10</f>
        <v>0.12976967548254478</v>
      </c>
      <c r="G10" s="57">
        <f>E10-C10</f>
        <v>-3.2869999999999209</v>
      </c>
      <c r="H10" s="58">
        <f t="shared" ref="H10:H13" si="2">ROUND((F10-D10)*100,2)</f>
        <v>-0.08</v>
      </c>
      <c r="I10" s="56">
        <f t="shared" ref="I10:I13" si="3">(E10-C10)/C10</f>
        <v>-6.3020296101444486E-3</v>
      </c>
      <c r="J10" s="59">
        <v>513.22299999999996</v>
      </c>
      <c r="K10" s="60">
        <f t="shared" ref="K10:K13" si="4">J10/$B10</f>
        <v>0.12850074988795496</v>
      </c>
      <c r="L10" s="61">
        <f t="shared" ref="L10:L22" si="5">J10-C10</f>
        <v>-8.3550000000000182</v>
      </c>
      <c r="M10" s="62">
        <f t="shared" ref="M10:M22" si="6">ROUND((K10-D10)*100,2)</f>
        <v>-0.21</v>
      </c>
      <c r="N10" s="63">
        <f t="shared" ref="N10:N22" si="7">(J10-C10)/C10</f>
        <v>-1.601869710762344E-2</v>
      </c>
    </row>
    <row r="11" spans="1:14" x14ac:dyDescent="0.2">
      <c r="A11" s="8" t="s">
        <v>46</v>
      </c>
      <c r="B11" s="52">
        <v>1108.269</v>
      </c>
      <c r="C11" s="53">
        <v>151.751</v>
      </c>
      <c r="D11" s="54">
        <f t="shared" si="0"/>
        <v>0.13692614338215722</v>
      </c>
      <c r="E11" s="55">
        <v>150.49199999999999</v>
      </c>
      <c r="F11" s="56">
        <f t="shared" si="1"/>
        <v>0.135790137592949</v>
      </c>
      <c r="G11" s="57">
        <f t="shared" ref="G11:G22" si="8">E11-C11</f>
        <v>-1.2590000000000146</v>
      </c>
      <c r="H11" s="58">
        <f t="shared" si="2"/>
        <v>-0.11</v>
      </c>
      <c r="I11" s="56">
        <f t="shared" si="3"/>
        <v>-8.2964856903744583E-3</v>
      </c>
      <c r="J11" s="59">
        <v>150.173</v>
      </c>
      <c r="K11" s="60">
        <f t="shared" si="4"/>
        <v>0.13550230133658886</v>
      </c>
      <c r="L11" s="61">
        <f t="shared" si="5"/>
        <v>-1.578000000000003</v>
      </c>
      <c r="M11" s="62">
        <f t="shared" si="6"/>
        <v>-0.14000000000000001</v>
      </c>
      <c r="N11" s="63">
        <f t="shared" si="7"/>
        <v>-1.0398613518197593E-2</v>
      </c>
    </row>
    <row r="12" spans="1:14" x14ac:dyDescent="0.2">
      <c r="A12" s="8" t="s">
        <v>47</v>
      </c>
      <c r="B12" s="52">
        <v>2885.67</v>
      </c>
      <c r="C12" s="53">
        <v>369.827</v>
      </c>
      <c r="D12" s="54">
        <f t="shared" si="0"/>
        <v>0.12815983809652523</v>
      </c>
      <c r="E12" s="55">
        <v>367.79899999999998</v>
      </c>
      <c r="F12" s="56">
        <f t="shared" si="1"/>
        <v>0.12745705503401289</v>
      </c>
      <c r="G12" s="57">
        <f t="shared" si="8"/>
        <v>-2.02800000000002</v>
      </c>
      <c r="H12" s="58">
        <f t="shared" si="2"/>
        <v>-7.0000000000000007E-2</v>
      </c>
      <c r="I12" s="56">
        <f t="shared" si="3"/>
        <v>-5.4836450556612149E-3</v>
      </c>
      <c r="J12" s="59">
        <v>363.05</v>
      </c>
      <c r="K12" s="60">
        <f t="shared" si="4"/>
        <v>0.12581133670863265</v>
      </c>
      <c r="L12" s="61">
        <f t="shared" si="5"/>
        <v>-6.7769999999999868</v>
      </c>
      <c r="M12" s="62">
        <f t="shared" si="6"/>
        <v>-0.23</v>
      </c>
      <c r="N12" s="63">
        <f t="shared" si="7"/>
        <v>-1.832478429103334E-2</v>
      </c>
    </row>
    <row r="13" spans="1:14" x14ac:dyDescent="0.2">
      <c r="A13" s="4" t="s">
        <v>48</v>
      </c>
      <c r="B13" s="52">
        <v>14885.93</v>
      </c>
      <c r="C13" s="53">
        <v>1962.029</v>
      </c>
      <c r="D13" s="54">
        <f t="shared" si="0"/>
        <v>0.13180426080197877</v>
      </c>
      <c r="E13" s="55">
        <v>1959.0119999999999</v>
      </c>
      <c r="F13" s="56">
        <f t="shared" si="1"/>
        <v>0.13160158619582382</v>
      </c>
      <c r="G13" s="57">
        <f t="shared" si="8"/>
        <v>-3.0170000000000528</v>
      </c>
      <c r="H13" s="58">
        <f t="shared" si="2"/>
        <v>-0.02</v>
      </c>
      <c r="I13" s="56">
        <f t="shared" si="3"/>
        <v>-1.5376938872973095E-3</v>
      </c>
      <c r="J13" s="59">
        <v>1952.5619999999999</v>
      </c>
      <c r="K13" s="60">
        <f t="shared" si="4"/>
        <v>0.13116829113128975</v>
      </c>
      <c r="L13" s="61">
        <f t="shared" si="5"/>
        <v>-9.4670000000000982</v>
      </c>
      <c r="M13" s="62">
        <f t="shared" si="6"/>
        <v>-0.06</v>
      </c>
      <c r="N13" s="63">
        <f t="shared" si="7"/>
        <v>-4.8251070702829049E-3</v>
      </c>
    </row>
    <row r="14" spans="1:14" ht="15" x14ac:dyDescent="0.2">
      <c r="A14" s="7" t="s">
        <v>49</v>
      </c>
      <c r="B14" s="64"/>
      <c r="C14" s="65"/>
      <c r="D14" s="65"/>
      <c r="E14" s="66"/>
      <c r="F14" s="56"/>
      <c r="G14" s="67"/>
      <c r="H14" s="68"/>
      <c r="I14" s="56"/>
      <c r="J14" s="69"/>
      <c r="K14" s="60"/>
      <c r="L14" s="61"/>
      <c r="M14" s="62"/>
      <c r="N14" s="63"/>
    </row>
    <row r="15" spans="1:14" x14ac:dyDescent="0.2">
      <c r="A15" s="4" t="s">
        <v>16</v>
      </c>
      <c r="B15" s="52">
        <v>1627.8</v>
      </c>
      <c r="C15" s="53">
        <v>328.16</v>
      </c>
      <c r="D15" s="54">
        <f t="shared" ref="D15:D19" si="9">C15/$B15</f>
        <v>0.20159724781914243</v>
      </c>
      <c r="E15" s="55">
        <v>325.90600000000001</v>
      </c>
      <c r="F15" s="56">
        <f t="shared" ref="F15:F19" si="10">E15/$B15</f>
        <v>0.20021255682516281</v>
      </c>
      <c r="G15" s="57">
        <f t="shared" si="8"/>
        <v>-2.2540000000000191</v>
      </c>
      <c r="H15" s="58">
        <f t="shared" ref="H15:H19" si="11">ROUND((F15-D15)*100,2)</f>
        <v>-0.14000000000000001</v>
      </c>
      <c r="I15" s="56">
        <f t="shared" ref="I15:I19" si="12">(E15-C15)/C15</f>
        <v>-6.8686006825939144E-3</v>
      </c>
      <c r="J15" s="59">
        <v>325.90600000000001</v>
      </c>
      <c r="K15" s="60">
        <f t="shared" ref="K15:K19" si="13">J15/$B15</f>
        <v>0.20021255682516281</v>
      </c>
      <c r="L15" s="61">
        <f t="shared" si="5"/>
        <v>-2.2540000000000191</v>
      </c>
      <c r="M15" s="62">
        <f t="shared" si="6"/>
        <v>-0.14000000000000001</v>
      </c>
      <c r="N15" s="63">
        <f t="shared" si="7"/>
        <v>-6.8686006825939144E-3</v>
      </c>
    </row>
    <row r="16" spans="1:14" x14ac:dyDescent="0.2">
      <c r="A16" s="4" t="s">
        <v>15</v>
      </c>
      <c r="B16" s="52">
        <v>2625.71</v>
      </c>
      <c r="C16" s="53">
        <v>437.81700000000001</v>
      </c>
      <c r="D16" s="54">
        <f t="shared" si="9"/>
        <v>0.16674232874155942</v>
      </c>
      <c r="E16" s="55">
        <v>437.81700000000001</v>
      </c>
      <c r="F16" s="56">
        <f t="shared" si="10"/>
        <v>0.16674232874155942</v>
      </c>
      <c r="G16" s="57">
        <f t="shared" si="8"/>
        <v>0</v>
      </c>
      <c r="H16" s="58">
        <f t="shared" si="11"/>
        <v>0</v>
      </c>
      <c r="I16" s="56">
        <f t="shared" si="12"/>
        <v>0</v>
      </c>
      <c r="J16" s="59">
        <v>433.03199999999998</v>
      </c>
      <c r="K16" s="60">
        <f t="shared" si="13"/>
        <v>0.16491996450483867</v>
      </c>
      <c r="L16" s="61">
        <f t="shared" si="5"/>
        <v>-4.785000000000025</v>
      </c>
      <c r="M16" s="62">
        <f t="shared" si="6"/>
        <v>-0.18</v>
      </c>
      <c r="N16" s="63">
        <f t="shared" si="7"/>
        <v>-1.0929223853801988E-2</v>
      </c>
    </row>
    <row r="17" spans="1:14" x14ac:dyDescent="0.2">
      <c r="A17" s="4" t="s">
        <v>17</v>
      </c>
      <c r="B17" s="52">
        <v>3645.79</v>
      </c>
      <c r="C17" s="53">
        <v>694.21</v>
      </c>
      <c r="D17" s="54">
        <f t="shared" si="9"/>
        <v>0.19041414892245578</v>
      </c>
      <c r="E17" s="55">
        <v>694.21</v>
      </c>
      <c r="F17" s="56">
        <f t="shared" si="10"/>
        <v>0.19041414892245578</v>
      </c>
      <c r="G17" s="57">
        <f t="shared" si="8"/>
        <v>0</v>
      </c>
      <c r="H17" s="58">
        <f t="shared" si="11"/>
        <v>0</v>
      </c>
      <c r="I17" s="56">
        <f t="shared" si="12"/>
        <v>0</v>
      </c>
      <c r="J17" s="59">
        <v>687.47699999999998</v>
      </c>
      <c r="K17" s="60">
        <f t="shared" si="13"/>
        <v>0.18856736125777951</v>
      </c>
      <c r="L17" s="61">
        <f t="shared" si="5"/>
        <v>-6.7330000000000609</v>
      </c>
      <c r="M17" s="62">
        <f t="shared" si="6"/>
        <v>-0.18</v>
      </c>
      <c r="N17" s="63">
        <f t="shared" si="7"/>
        <v>-9.6987943129601423E-3</v>
      </c>
    </row>
    <row r="18" spans="1:14" x14ac:dyDescent="0.2">
      <c r="A18" s="4" t="s">
        <v>18</v>
      </c>
      <c r="B18" s="52">
        <v>10430.799999999999</v>
      </c>
      <c r="C18" s="53">
        <v>931.37599999999998</v>
      </c>
      <c r="D18" s="54">
        <f t="shared" si="9"/>
        <v>8.9290946044406946E-2</v>
      </c>
      <c r="E18" s="55">
        <v>927.85500000000002</v>
      </c>
      <c r="F18" s="56">
        <f t="shared" si="10"/>
        <v>8.8953388043103127E-2</v>
      </c>
      <c r="G18" s="57">
        <f t="shared" si="8"/>
        <v>-3.5209999999999582</v>
      </c>
      <c r="H18" s="58">
        <f t="shared" si="11"/>
        <v>-0.03</v>
      </c>
      <c r="I18" s="56">
        <f t="shared" si="12"/>
        <v>-3.7804280977821614E-3</v>
      </c>
      <c r="J18" s="59">
        <v>927.85500000000002</v>
      </c>
      <c r="K18" s="60">
        <f t="shared" si="13"/>
        <v>8.8953388043103127E-2</v>
      </c>
      <c r="L18" s="61">
        <f t="shared" si="5"/>
        <v>-3.5209999999999582</v>
      </c>
      <c r="M18" s="62">
        <f t="shared" si="6"/>
        <v>-0.03</v>
      </c>
      <c r="N18" s="63">
        <f t="shared" si="7"/>
        <v>-3.7804280977821614E-3</v>
      </c>
    </row>
    <row r="19" spans="1:14" x14ac:dyDescent="0.2">
      <c r="A19" s="4" t="s">
        <v>50</v>
      </c>
      <c r="B19" s="52">
        <v>549.71500000000003</v>
      </c>
      <c r="C19" s="53">
        <v>92.043999999999997</v>
      </c>
      <c r="D19" s="54">
        <f t="shared" si="9"/>
        <v>0.16743949137280226</v>
      </c>
      <c r="E19" s="55">
        <v>91.515000000000001</v>
      </c>
      <c r="F19" s="56">
        <f t="shared" si="10"/>
        <v>0.16647717453589586</v>
      </c>
      <c r="G19" s="57">
        <f t="shared" si="8"/>
        <v>-0.52899999999999636</v>
      </c>
      <c r="H19" s="58">
        <f t="shared" si="11"/>
        <v>-0.1</v>
      </c>
      <c r="I19" s="56">
        <f t="shared" si="12"/>
        <v>-5.7472513145886356E-3</v>
      </c>
      <c r="J19" s="59">
        <v>91.515000000000001</v>
      </c>
      <c r="K19" s="60">
        <f t="shared" si="13"/>
        <v>0.16647717453589586</v>
      </c>
      <c r="L19" s="61">
        <f t="shared" si="5"/>
        <v>-0.52899999999999636</v>
      </c>
      <c r="M19" s="62">
        <f t="shared" si="6"/>
        <v>-0.1</v>
      </c>
      <c r="N19" s="63">
        <f t="shared" si="7"/>
        <v>-5.7472513145886356E-3</v>
      </c>
    </row>
    <row r="20" spans="1:14" x14ac:dyDescent="0.2">
      <c r="A20" s="7" t="s">
        <v>20</v>
      </c>
      <c r="B20" s="64"/>
      <c r="C20" s="65"/>
      <c r="D20" s="65"/>
      <c r="E20" s="66"/>
      <c r="F20" s="56"/>
      <c r="G20" s="67"/>
      <c r="H20" s="68"/>
      <c r="I20" s="56"/>
      <c r="J20" s="69"/>
      <c r="K20" s="60"/>
      <c r="L20" s="61"/>
      <c r="M20" s="62"/>
      <c r="N20" s="63"/>
    </row>
    <row r="21" spans="1:14" x14ac:dyDescent="0.2">
      <c r="A21" s="4" t="s">
        <v>22</v>
      </c>
      <c r="B21" s="52">
        <v>8135.46</v>
      </c>
      <c r="C21" s="53">
        <v>1459.43</v>
      </c>
      <c r="D21" s="71">
        <f t="shared" ref="D21:D22" si="14">C21/$B21</f>
        <v>0.17939120836437031</v>
      </c>
      <c r="E21" s="55">
        <v>1455.3</v>
      </c>
      <c r="F21" s="56">
        <f t="shared" ref="F21:F22" si="15">E21/$B21</f>
        <v>0.17888355421820032</v>
      </c>
      <c r="G21" s="57">
        <f t="shared" si="8"/>
        <v>-4.1300000000001091</v>
      </c>
      <c r="H21" s="58">
        <f t="shared" ref="H21:H22" si="16">ROUND((F21-D21)*100,2)</f>
        <v>-0.05</v>
      </c>
      <c r="I21" s="56">
        <f t="shared" ref="I21:I22" si="17">(E21-C21)/C21</f>
        <v>-2.8298719363039743E-3</v>
      </c>
      <c r="J21" s="59">
        <v>1446.2</v>
      </c>
      <c r="K21" s="60">
        <f t="shared" ref="K21:K22" si="18">J21/$B21</f>
        <v>0.17776499423511394</v>
      </c>
      <c r="L21" s="61">
        <f t="shared" si="5"/>
        <v>-13.230000000000018</v>
      </c>
      <c r="M21" s="62">
        <f t="shared" si="6"/>
        <v>-0.16</v>
      </c>
      <c r="N21" s="63">
        <f t="shared" si="7"/>
        <v>-9.0651829823972501E-3</v>
      </c>
    </row>
    <row r="22" spans="1:14" x14ac:dyDescent="0.2">
      <c r="A22" s="44" t="s">
        <v>51</v>
      </c>
      <c r="B22" s="52">
        <v>10744.44</v>
      </c>
      <c r="C22" s="53">
        <v>1024.18</v>
      </c>
      <c r="D22" s="71">
        <f t="shared" si="14"/>
        <v>9.5321859491979105E-2</v>
      </c>
      <c r="E22" s="55">
        <v>1022</v>
      </c>
      <c r="F22" s="56">
        <f t="shared" si="15"/>
        <v>9.5118963854793737E-2</v>
      </c>
      <c r="G22" s="57">
        <f t="shared" si="8"/>
        <v>-2.1800000000000637</v>
      </c>
      <c r="H22" s="58">
        <f t="shared" si="16"/>
        <v>-0.02</v>
      </c>
      <c r="I22" s="56">
        <f t="shared" si="17"/>
        <v>-2.1285320939679192E-3</v>
      </c>
      <c r="J22" s="59">
        <v>1019.58</v>
      </c>
      <c r="K22" s="60">
        <f t="shared" si="18"/>
        <v>9.4893731083239327E-2</v>
      </c>
      <c r="L22" s="61">
        <f t="shared" si="5"/>
        <v>-4.6000000000000227</v>
      </c>
      <c r="M22" s="62">
        <f t="shared" si="6"/>
        <v>-0.04</v>
      </c>
      <c r="N22" s="63">
        <f t="shared" si="7"/>
        <v>-4.491397996445959E-3</v>
      </c>
    </row>
    <row r="23" spans="1:14" ht="15" customHeight="1" x14ac:dyDescent="0.2">
      <c r="A23" s="170" t="s">
        <v>73</v>
      </c>
      <c r="B23" s="170"/>
      <c r="C23" s="170"/>
      <c r="D23" s="170"/>
      <c r="E23" s="170"/>
      <c r="F23" s="170"/>
      <c r="G23" s="170"/>
      <c r="H23" s="170"/>
      <c r="I23" s="170"/>
    </row>
    <row r="24" spans="1:14" ht="64.5" customHeight="1" x14ac:dyDescent="0.2">
      <c r="A24" s="168" t="s">
        <v>153</v>
      </c>
      <c r="B24" s="168"/>
      <c r="C24" s="168"/>
      <c r="D24" s="168"/>
      <c r="E24" s="168"/>
      <c r="F24" s="168"/>
      <c r="G24" s="168"/>
      <c r="H24" s="168"/>
      <c r="I24" s="168"/>
    </row>
    <row r="25" spans="1:14" ht="29.45" customHeight="1" x14ac:dyDescent="0.2">
      <c r="A25" s="169" t="s">
        <v>117</v>
      </c>
      <c r="B25" s="169"/>
      <c r="C25" s="169"/>
      <c r="D25" s="169"/>
      <c r="E25" s="169"/>
      <c r="F25" s="169"/>
      <c r="G25" s="169"/>
      <c r="H25" s="169"/>
      <c r="I25" s="169"/>
    </row>
    <row r="26" spans="1:14" x14ac:dyDescent="0.2">
      <c r="B26" s="11"/>
      <c r="C26" s="11"/>
      <c r="E26" s="11"/>
    </row>
    <row r="28" spans="1:14" x14ac:dyDescent="0.2">
      <c r="B28" s="11"/>
    </row>
  </sheetData>
  <mergeCells count="8">
    <mergeCell ref="J6:N6"/>
    <mergeCell ref="B6:D6"/>
    <mergeCell ref="A25:I25"/>
    <mergeCell ref="A2:I2"/>
    <mergeCell ref="E5:G5"/>
    <mergeCell ref="E6:I6"/>
    <mergeCell ref="A23:I23"/>
    <mergeCell ref="A24:I24"/>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N52"/>
  <sheetViews>
    <sheetView zoomScaleNormal="100" workbookViewId="0">
      <pane xSplit="1" ySplit="7" topLeftCell="I44" activePane="bottomRight" state="frozen"/>
      <selection pane="topRight" activeCell="B1" sqref="B1"/>
      <selection pane="bottomLeft" activeCell="A8" sqref="A8"/>
      <selection pane="bottomRight" activeCell="J8" sqref="J8:J46"/>
    </sheetView>
  </sheetViews>
  <sheetFormatPr defaultColWidth="9.140625" defaultRowHeight="12.75" x14ac:dyDescent="0.2"/>
  <cols>
    <col min="1" max="1" width="49.85546875" style="1" customWidth="1"/>
    <col min="2" max="9" width="16.140625" style="10" customWidth="1"/>
    <col min="10" max="14" width="16.140625" style="1" customWidth="1"/>
    <col min="15" max="16384" width="9.140625" style="1"/>
  </cols>
  <sheetData>
    <row r="1" spans="1:14" s="17" customFormat="1" x14ac:dyDescent="0.2">
      <c r="A1" s="15" t="s">
        <v>23</v>
      </c>
      <c r="B1" s="16" t="s">
        <v>52</v>
      </c>
      <c r="C1" s="12"/>
      <c r="D1" s="12"/>
      <c r="E1" s="12"/>
      <c r="F1" s="12"/>
      <c r="G1" s="12"/>
      <c r="H1" s="12"/>
      <c r="I1" s="12"/>
    </row>
    <row r="2" spans="1:14" s="17" customFormat="1" x14ac:dyDescent="0.2">
      <c r="A2" s="176" t="s">
        <v>144</v>
      </c>
      <c r="B2" s="176"/>
      <c r="C2" s="176"/>
      <c r="D2" s="176"/>
      <c r="E2" s="176"/>
      <c r="F2" s="176"/>
      <c r="G2" s="176"/>
      <c r="H2" s="176"/>
      <c r="I2" s="176"/>
    </row>
    <row r="3" spans="1:14" s="17" customFormat="1" x14ac:dyDescent="0.2">
      <c r="A3" s="20" t="s">
        <v>115</v>
      </c>
      <c r="B3" s="16"/>
      <c r="C3" s="12"/>
      <c r="D3" s="12"/>
      <c r="E3" s="12"/>
      <c r="F3" s="12"/>
      <c r="G3" s="12"/>
      <c r="H3" s="12"/>
      <c r="I3" s="12"/>
    </row>
    <row r="4" spans="1:14" s="17" customFormat="1" x14ac:dyDescent="0.2">
      <c r="A4" s="19" t="s">
        <v>116</v>
      </c>
      <c r="B4" s="16"/>
      <c r="C4" s="12"/>
      <c r="D4" s="12"/>
      <c r="E4" s="12"/>
      <c r="F4" s="12"/>
      <c r="G4" s="12"/>
      <c r="H4" s="12"/>
      <c r="I4" s="12"/>
    </row>
    <row r="5" spans="1:14" s="17" customFormat="1" x14ac:dyDescent="0.2">
      <c r="A5" s="17" t="s">
        <v>97</v>
      </c>
      <c r="B5" s="12"/>
      <c r="C5" s="12"/>
      <c r="D5" s="12"/>
      <c r="E5" s="177"/>
      <c r="F5" s="177"/>
      <c r="G5" s="177"/>
      <c r="H5" s="12"/>
      <c r="I5" s="12"/>
    </row>
    <row r="6" spans="1:14" s="17" customFormat="1" ht="28.5" customHeight="1" x14ac:dyDescent="0.2">
      <c r="B6" s="175" t="s">
        <v>151</v>
      </c>
      <c r="C6" s="175"/>
      <c r="D6" s="175"/>
      <c r="E6" s="182" t="s">
        <v>141</v>
      </c>
      <c r="F6" s="183"/>
      <c r="G6" s="183"/>
      <c r="H6" s="183"/>
      <c r="I6" s="183"/>
      <c r="J6" s="180" t="s">
        <v>152</v>
      </c>
      <c r="K6" s="181"/>
      <c r="L6" s="181"/>
      <c r="M6" s="181"/>
      <c r="N6" s="181"/>
    </row>
    <row r="7" spans="1:14" s="17" customFormat="1" ht="36.950000000000003" customHeight="1" x14ac:dyDescent="0.2">
      <c r="A7" s="43"/>
      <c r="B7" s="45" t="s">
        <v>61</v>
      </c>
      <c r="C7" s="46" t="s">
        <v>85</v>
      </c>
      <c r="D7" s="46" t="s">
        <v>84</v>
      </c>
      <c r="E7" s="47" t="s">
        <v>86</v>
      </c>
      <c r="F7" s="48" t="s">
        <v>83</v>
      </c>
      <c r="G7" s="48" t="s">
        <v>62</v>
      </c>
      <c r="H7" s="48" t="s">
        <v>63</v>
      </c>
      <c r="I7" s="48" t="s">
        <v>66</v>
      </c>
      <c r="J7" s="49" t="s">
        <v>86</v>
      </c>
      <c r="K7" s="50" t="s">
        <v>83</v>
      </c>
      <c r="L7" s="50" t="s">
        <v>62</v>
      </c>
      <c r="M7" s="50" t="s">
        <v>63</v>
      </c>
      <c r="N7" s="73" t="s">
        <v>66</v>
      </c>
    </row>
    <row r="8" spans="1:14" ht="15" x14ac:dyDescent="0.2">
      <c r="A8" s="1" t="s">
        <v>54</v>
      </c>
      <c r="B8" s="52">
        <v>18879.900000000001</v>
      </c>
      <c r="C8" s="53"/>
      <c r="D8" s="54"/>
      <c r="E8" s="55"/>
      <c r="F8" s="56"/>
      <c r="G8" s="57"/>
      <c r="H8" s="74"/>
      <c r="I8" s="56"/>
      <c r="J8" s="59"/>
      <c r="K8" s="60"/>
      <c r="L8" s="61"/>
      <c r="M8" s="75"/>
      <c r="N8" s="63"/>
    </row>
    <row r="9" spans="1:14" ht="15" x14ac:dyDescent="0.2">
      <c r="A9" s="7" t="s">
        <v>79</v>
      </c>
      <c r="B9" s="64"/>
      <c r="C9" s="65"/>
      <c r="D9" s="54"/>
      <c r="E9" s="66"/>
      <c r="F9" s="67"/>
      <c r="G9" s="57"/>
      <c r="H9" s="68"/>
      <c r="I9" s="56"/>
      <c r="J9" s="69"/>
      <c r="K9" s="70"/>
      <c r="L9" s="61"/>
      <c r="M9" s="76"/>
      <c r="N9" s="63"/>
    </row>
    <row r="10" spans="1:14" x14ac:dyDescent="0.2">
      <c r="A10" s="4" t="s">
        <v>0</v>
      </c>
      <c r="B10" s="52"/>
      <c r="C10" s="53">
        <v>657.04899999999998</v>
      </c>
      <c r="D10" s="54">
        <v>3.4801508482566114E-2</v>
      </c>
      <c r="E10" s="55">
        <v>652.91</v>
      </c>
      <c r="F10" s="56">
        <f>E10/$B$8</f>
        <v>3.4582280626486363E-2</v>
      </c>
      <c r="G10" s="57">
        <f>E10-C10</f>
        <v>-4.13900000000001</v>
      </c>
      <c r="H10" s="58">
        <f>ROUND((F10-D10)*100,2)</f>
        <v>-0.02</v>
      </c>
      <c r="I10" s="56">
        <f>(E10-C10)/C10</f>
        <v>-6.2993779763762065E-3</v>
      </c>
      <c r="J10" s="59">
        <v>647.00699999999995</v>
      </c>
      <c r="K10" s="60">
        <f>J10/$B$8</f>
        <v>3.4269620072140204E-2</v>
      </c>
      <c r="L10" s="61">
        <f>J10-C10</f>
        <v>-10.04200000000003</v>
      </c>
      <c r="M10" s="62">
        <f>ROUND((K10-D10)*100,2)</f>
        <v>-0.05</v>
      </c>
      <c r="N10" s="63">
        <f>(J10-C10)/C10</f>
        <v>-1.528348722850203E-2</v>
      </c>
    </row>
    <row r="11" spans="1:14" x14ac:dyDescent="0.2">
      <c r="A11" s="4" t="s">
        <v>1</v>
      </c>
      <c r="B11" s="52"/>
      <c r="C11" s="53">
        <v>2483.61</v>
      </c>
      <c r="D11" s="54">
        <v>0.13154783658811753</v>
      </c>
      <c r="E11" s="55">
        <v>2477.3000000000002</v>
      </c>
      <c r="F11" s="56">
        <f t="shared" ref="F11" si="0">E11/$B$8</f>
        <v>0.13121361871620082</v>
      </c>
      <c r="G11" s="57">
        <f t="shared" ref="G11:G46" si="1">E11-C11</f>
        <v>-6.3099999999999454</v>
      </c>
      <c r="H11" s="58">
        <f t="shared" ref="H11:H13" si="2">ROUND((F11-D11)*100,2)</f>
        <v>-0.03</v>
      </c>
      <c r="I11" s="56">
        <f t="shared" ref="I11:I13" si="3">(E11-C11)/C11</f>
        <v>-2.540656544304438E-3</v>
      </c>
      <c r="J11" s="59">
        <v>2465.7800000000002</v>
      </c>
      <c r="K11" s="60">
        <f t="shared" ref="K11:K13" si="4">J11/$B$8</f>
        <v>0.13060344599282836</v>
      </c>
      <c r="L11" s="61">
        <f t="shared" ref="L11:L46" si="5">J11-C11</f>
        <v>-17.829999999999927</v>
      </c>
      <c r="M11" s="62">
        <f t="shared" ref="M11:M46" si="6">ROUND((K11-D11)*100,2)</f>
        <v>-0.09</v>
      </c>
      <c r="N11" s="63">
        <f t="shared" ref="N11:N46" si="7">(J11-C11)/C11</f>
        <v>-7.1790659564101959E-3</v>
      </c>
    </row>
    <row r="12" spans="1:14" x14ac:dyDescent="0.2">
      <c r="A12" s="4" t="s">
        <v>2</v>
      </c>
      <c r="B12" s="52"/>
      <c r="C12" s="53">
        <v>5782.33</v>
      </c>
      <c r="D12" s="54">
        <v>0.30626910100159427</v>
      </c>
      <c r="E12" s="55">
        <v>5781.62</v>
      </c>
      <c r="F12" s="56">
        <f t="shared" ref="F12" si="8">E12/$B$8</f>
        <v>0.30623149487020584</v>
      </c>
      <c r="G12" s="57">
        <f t="shared" si="1"/>
        <v>-0.71000000000003638</v>
      </c>
      <c r="H12" s="58">
        <f t="shared" si="2"/>
        <v>0</v>
      </c>
      <c r="I12" s="56">
        <f t="shared" si="3"/>
        <v>-1.2278787270875865E-4</v>
      </c>
      <c r="J12" s="59">
        <v>5780.56</v>
      </c>
      <c r="K12" s="60">
        <f t="shared" si="4"/>
        <v>0.30617535050503447</v>
      </c>
      <c r="L12" s="61">
        <f t="shared" si="5"/>
        <v>-1.7699999999995271</v>
      </c>
      <c r="M12" s="62">
        <f t="shared" si="6"/>
        <v>-0.01</v>
      </c>
      <c r="N12" s="63">
        <f t="shared" si="7"/>
        <v>-3.0610497844286424E-4</v>
      </c>
    </row>
    <row r="13" spans="1:14" x14ac:dyDescent="0.2">
      <c r="A13" s="4" t="s">
        <v>3</v>
      </c>
      <c r="B13" s="52"/>
      <c r="C13" s="53">
        <v>8250.7999999999993</v>
      </c>
      <c r="D13" s="54">
        <v>0.43701502656264063</v>
      </c>
      <c r="E13" s="55">
        <v>8250.7999999999993</v>
      </c>
      <c r="F13" s="56">
        <f t="shared" ref="F13" si="9">E13/$B$8</f>
        <v>0.43701502656264063</v>
      </c>
      <c r="G13" s="57">
        <f t="shared" si="1"/>
        <v>0</v>
      </c>
      <c r="H13" s="58">
        <f t="shared" si="2"/>
        <v>0</v>
      </c>
      <c r="I13" s="56">
        <f t="shared" si="3"/>
        <v>0</v>
      </c>
      <c r="J13" s="59">
        <v>8248.06</v>
      </c>
      <c r="K13" s="60">
        <f t="shared" si="4"/>
        <v>0.43686989867531073</v>
      </c>
      <c r="L13" s="61">
        <f t="shared" si="5"/>
        <v>-2.7399999999997817</v>
      </c>
      <c r="M13" s="62">
        <f t="shared" si="6"/>
        <v>-0.01</v>
      </c>
      <c r="N13" s="63">
        <f t="shared" si="7"/>
        <v>-3.3208900955056258E-4</v>
      </c>
    </row>
    <row r="14" spans="1:14" x14ac:dyDescent="0.2">
      <c r="A14" s="7" t="s">
        <v>14</v>
      </c>
      <c r="B14" s="64"/>
      <c r="C14" s="65"/>
      <c r="D14" s="54"/>
      <c r="E14" s="66"/>
      <c r="F14" s="56"/>
      <c r="G14" s="57"/>
      <c r="H14" s="68"/>
      <c r="I14" s="56"/>
      <c r="J14" s="69"/>
      <c r="K14" s="60"/>
      <c r="L14" s="61"/>
      <c r="M14" s="62"/>
      <c r="N14" s="63"/>
    </row>
    <row r="15" spans="1:14" x14ac:dyDescent="0.2">
      <c r="A15" s="4" t="s">
        <v>4</v>
      </c>
      <c r="B15" s="52">
        <v>3993.93</v>
      </c>
      <c r="C15" s="53"/>
      <c r="D15" s="54"/>
      <c r="E15" s="55"/>
      <c r="F15" s="56"/>
      <c r="G15" s="57"/>
      <c r="H15" s="74"/>
      <c r="I15" s="56"/>
      <c r="J15" s="59"/>
      <c r="K15" s="60"/>
      <c r="L15" s="61"/>
      <c r="M15" s="62"/>
      <c r="N15" s="63"/>
    </row>
    <row r="16" spans="1:14" x14ac:dyDescent="0.2">
      <c r="A16" s="8" t="s">
        <v>0</v>
      </c>
      <c r="B16" s="52"/>
      <c r="C16" s="53">
        <v>85.177999999999997</v>
      </c>
      <c r="D16" s="54">
        <v>2.1326863515384598E-2</v>
      </c>
      <c r="E16" s="55">
        <v>82.86</v>
      </c>
      <c r="F16" s="56">
        <f>E16/$B$15</f>
        <v>2.0746482787630229E-2</v>
      </c>
      <c r="G16" s="57">
        <f t="shared" si="1"/>
        <v>-2.3179999999999978</v>
      </c>
      <c r="H16" s="58">
        <f>ROUND((F16-D16)*100,2)</f>
        <v>-0.06</v>
      </c>
      <c r="I16" s="56">
        <f t="shared" ref="I16:I19" si="10">(E16-C16)/C16</f>
        <v>-2.7213599755805465E-2</v>
      </c>
      <c r="J16" s="59">
        <v>80.016999999999996</v>
      </c>
      <c r="K16" s="60">
        <f>J16/$B$15</f>
        <v>2.0034652585298188E-2</v>
      </c>
      <c r="L16" s="61">
        <f t="shared" si="5"/>
        <v>-5.1610000000000014</v>
      </c>
      <c r="M16" s="62">
        <f t="shared" si="6"/>
        <v>-0.13</v>
      </c>
      <c r="N16" s="63">
        <f t="shared" si="7"/>
        <v>-6.0590762873042353E-2</v>
      </c>
    </row>
    <row r="17" spans="1:14" x14ac:dyDescent="0.2">
      <c r="A17" s="8" t="s">
        <v>1</v>
      </c>
      <c r="B17" s="52"/>
      <c r="C17" s="53">
        <v>521.57799999999997</v>
      </c>
      <c r="D17" s="54">
        <v>0.13059267438337677</v>
      </c>
      <c r="E17" s="55">
        <v>518.29100000000005</v>
      </c>
      <c r="F17" s="56">
        <f t="shared" ref="F17:F19" si="11">E17/$B$15</f>
        <v>0.12976967548254478</v>
      </c>
      <c r="G17" s="57">
        <f t="shared" si="1"/>
        <v>-3.2869999999999209</v>
      </c>
      <c r="H17" s="58">
        <f t="shared" ref="H17:H19" si="12">ROUND((F17-D17)*100,2)</f>
        <v>-0.08</v>
      </c>
      <c r="I17" s="56">
        <f t="shared" si="10"/>
        <v>-6.3020296101444486E-3</v>
      </c>
      <c r="J17" s="59">
        <v>513.22299999999996</v>
      </c>
      <c r="K17" s="60">
        <f t="shared" ref="K17:K19" si="13">J17/$B$15</f>
        <v>0.12850074988795496</v>
      </c>
      <c r="L17" s="61">
        <f t="shared" si="5"/>
        <v>-8.3550000000000182</v>
      </c>
      <c r="M17" s="62">
        <f t="shared" si="6"/>
        <v>-0.21</v>
      </c>
      <c r="N17" s="63">
        <f t="shared" si="7"/>
        <v>-1.601869710762344E-2</v>
      </c>
    </row>
    <row r="18" spans="1:14" x14ac:dyDescent="0.2">
      <c r="A18" s="8" t="s">
        <v>2</v>
      </c>
      <c r="B18" s="52"/>
      <c r="C18" s="53">
        <v>1460.74</v>
      </c>
      <c r="D18" s="54">
        <v>0.365740010465882</v>
      </c>
      <c r="E18" s="55">
        <v>1460.34</v>
      </c>
      <c r="F18" s="56">
        <f t="shared" si="11"/>
        <v>0.36563985848525138</v>
      </c>
      <c r="G18" s="57">
        <f t="shared" si="1"/>
        <v>-0.40000000000009095</v>
      </c>
      <c r="H18" s="58">
        <f t="shared" si="12"/>
        <v>-0.01</v>
      </c>
      <c r="I18" s="56">
        <f t="shared" si="10"/>
        <v>-2.7383381026061513E-4</v>
      </c>
      <c r="J18" s="59">
        <v>1459.85</v>
      </c>
      <c r="K18" s="60">
        <f t="shared" si="13"/>
        <v>0.36551717230897884</v>
      </c>
      <c r="L18" s="61">
        <f t="shared" si="5"/>
        <v>-0.89000000000010004</v>
      </c>
      <c r="M18" s="62">
        <f t="shared" si="6"/>
        <v>-0.02</v>
      </c>
      <c r="N18" s="63">
        <f t="shared" si="7"/>
        <v>-6.0928022782979867E-4</v>
      </c>
    </row>
    <row r="19" spans="1:14" x14ac:dyDescent="0.2">
      <c r="A19" s="8" t="s">
        <v>3</v>
      </c>
      <c r="B19" s="52"/>
      <c r="C19" s="53">
        <v>2090.94</v>
      </c>
      <c r="D19" s="54">
        <v>0.52352945594940326</v>
      </c>
      <c r="E19" s="55">
        <v>2090.94</v>
      </c>
      <c r="F19" s="56">
        <f t="shared" si="11"/>
        <v>0.52352945594940326</v>
      </c>
      <c r="G19" s="57">
        <f t="shared" si="1"/>
        <v>0</v>
      </c>
      <c r="H19" s="58">
        <f t="shared" si="12"/>
        <v>0</v>
      </c>
      <c r="I19" s="56">
        <f t="shared" si="10"/>
        <v>0</v>
      </c>
      <c r="J19" s="59">
        <v>2090.33</v>
      </c>
      <c r="K19" s="60">
        <f t="shared" si="13"/>
        <v>0.52337672417894154</v>
      </c>
      <c r="L19" s="61">
        <f t="shared" si="5"/>
        <v>-0.61000000000012733</v>
      </c>
      <c r="M19" s="62">
        <f t="shared" si="6"/>
        <v>-0.02</v>
      </c>
      <c r="N19" s="63">
        <f t="shared" si="7"/>
        <v>-2.9173481783318858E-4</v>
      </c>
    </row>
    <row r="20" spans="1:14" x14ac:dyDescent="0.2">
      <c r="A20" s="4" t="s">
        <v>53</v>
      </c>
      <c r="B20" s="52">
        <v>1108.269</v>
      </c>
      <c r="C20" s="53"/>
      <c r="D20" s="54"/>
      <c r="E20" s="55"/>
      <c r="F20" s="56"/>
      <c r="G20" s="57"/>
      <c r="H20" s="74"/>
      <c r="I20" s="56"/>
      <c r="J20" s="59"/>
      <c r="K20" s="60"/>
      <c r="L20" s="61"/>
      <c r="M20" s="62"/>
      <c r="N20" s="63"/>
    </row>
    <row r="21" spans="1:14" x14ac:dyDescent="0.2">
      <c r="A21" s="8" t="s">
        <v>0</v>
      </c>
      <c r="B21" s="52"/>
      <c r="C21" s="53">
        <v>24.193999999999999</v>
      </c>
      <c r="D21" s="54">
        <v>2.1830440082687506E-2</v>
      </c>
      <c r="E21" s="55">
        <v>23.486000000000001</v>
      </c>
      <c r="F21" s="56">
        <f>E21/$B$20</f>
        <v>2.1191606009010447E-2</v>
      </c>
      <c r="G21" s="57">
        <f t="shared" si="1"/>
        <v>-0.70799999999999841</v>
      </c>
      <c r="H21" s="58">
        <f>ROUND((F21-D21)*100,2)</f>
        <v>-0.06</v>
      </c>
      <c r="I21" s="56">
        <f t="shared" ref="I21:I24" si="14">(E21-C21)/C21</f>
        <v>-2.9263453748863289E-2</v>
      </c>
      <c r="J21" s="59">
        <v>22.391999999999999</v>
      </c>
      <c r="K21" s="60">
        <f>J21/$B$20</f>
        <v>2.0204481042057479E-2</v>
      </c>
      <c r="L21" s="61">
        <f t="shared" si="5"/>
        <v>-1.8019999999999996</v>
      </c>
      <c r="M21" s="62">
        <f t="shared" si="6"/>
        <v>-0.16</v>
      </c>
      <c r="N21" s="63">
        <f t="shared" si="7"/>
        <v>-7.448127634950813E-2</v>
      </c>
    </row>
    <row r="22" spans="1:14" x14ac:dyDescent="0.2">
      <c r="A22" s="8" t="s">
        <v>1</v>
      </c>
      <c r="B22" s="52"/>
      <c r="C22" s="53">
        <v>151.751</v>
      </c>
      <c r="D22" s="54">
        <v>0.13692614338215722</v>
      </c>
      <c r="E22" s="55">
        <v>150.49199999999999</v>
      </c>
      <c r="F22" s="56">
        <f t="shared" ref="F22:F24" si="15">E22/$B$20</f>
        <v>0.135790137592949</v>
      </c>
      <c r="G22" s="57">
        <f t="shared" si="1"/>
        <v>-1.2590000000000146</v>
      </c>
      <c r="H22" s="58">
        <f t="shared" ref="H22:H24" si="16">ROUND((F22-D22)*100,2)</f>
        <v>-0.11</v>
      </c>
      <c r="I22" s="56">
        <f t="shared" si="14"/>
        <v>-8.2964856903744583E-3</v>
      </c>
      <c r="J22" s="59">
        <v>150.173</v>
      </c>
      <c r="K22" s="60">
        <f t="shared" ref="K22:K24" si="17">J22/$B$20</f>
        <v>0.13550230133658886</v>
      </c>
      <c r="L22" s="61">
        <f t="shared" si="5"/>
        <v>-1.578000000000003</v>
      </c>
      <c r="M22" s="62">
        <f t="shared" si="6"/>
        <v>-0.14000000000000001</v>
      </c>
      <c r="N22" s="63">
        <f t="shared" si="7"/>
        <v>-1.0398613518197593E-2</v>
      </c>
    </row>
    <row r="23" spans="1:14" x14ac:dyDescent="0.2">
      <c r="A23" s="8" t="s">
        <v>2</v>
      </c>
      <c r="B23" s="52"/>
      <c r="C23" s="53">
        <v>424.85599999999999</v>
      </c>
      <c r="D23" s="54">
        <v>0.38335097345500052</v>
      </c>
      <c r="E23" s="55">
        <v>424.68599999999998</v>
      </c>
      <c r="F23" s="56">
        <f t="shared" si="15"/>
        <v>0.38319758109267693</v>
      </c>
      <c r="G23" s="57">
        <f t="shared" si="1"/>
        <v>-0.17000000000001592</v>
      </c>
      <c r="H23" s="58">
        <f t="shared" si="16"/>
        <v>-0.02</v>
      </c>
      <c r="I23" s="56">
        <f t="shared" si="14"/>
        <v>-4.0013557534792005E-4</v>
      </c>
      <c r="J23" s="59">
        <v>424.49599999999998</v>
      </c>
      <c r="K23" s="60">
        <f t="shared" si="17"/>
        <v>0.38302614257008</v>
      </c>
      <c r="L23" s="61">
        <f t="shared" si="5"/>
        <v>-0.36000000000001364</v>
      </c>
      <c r="M23" s="62">
        <f t="shared" si="6"/>
        <v>-0.03</v>
      </c>
      <c r="N23" s="63">
        <f t="shared" si="7"/>
        <v>-8.4734592426613639E-4</v>
      </c>
    </row>
    <row r="24" spans="1:14" x14ac:dyDescent="0.2">
      <c r="A24" s="8" t="s">
        <v>3</v>
      </c>
      <c r="B24" s="52"/>
      <c r="C24" s="53">
        <v>600.024</v>
      </c>
      <c r="D24" s="54">
        <v>0.54140646359322508</v>
      </c>
      <c r="E24" s="55">
        <v>600.024</v>
      </c>
      <c r="F24" s="56">
        <f t="shared" si="15"/>
        <v>0.54140646359322508</v>
      </c>
      <c r="G24" s="57">
        <f t="shared" si="1"/>
        <v>0</v>
      </c>
      <c r="H24" s="58">
        <f t="shared" si="16"/>
        <v>0</v>
      </c>
      <c r="I24" s="56">
        <f t="shared" si="14"/>
        <v>0</v>
      </c>
      <c r="J24" s="59">
        <v>599.54700000000003</v>
      </c>
      <c r="K24" s="60">
        <f t="shared" si="17"/>
        <v>0.54097606267070542</v>
      </c>
      <c r="L24" s="61">
        <f t="shared" si="5"/>
        <v>-0.47699999999997544</v>
      </c>
      <c r="M24" s="62">
        <f t="shared" si="6"/>
        <v>-0.04</v>
      </c>
      <c r="N24" s="63">
        <f t="shared" si="7"/>
        <v>-7.9496820127190817E-4</v>
      </c>
    </row>
    <row r="25" spans="1:14" x14ac:dyDescent="0.2">
      <c r="A25" s="4" t="s">
        <v>11</v>
      </c>
      <c r="B25" s="52">
        <v>14885.93</v>
      </c>
      <c r="C25" s="53"/>
      <c r="D25" s="54"/>
      <c r="E25" s="55"/>
      <c r="F25" s="56"/>
      <c r="G25" s="57"/>
      <c r="H25" s="74"/>
      <c r="I25" s="56"/>
      <c r="J25" s="59"/>
      <c r="K25" s="60"/>
      <c r="L25" s="61"/>
      <c r="M25" s="62"/>
      <c r="N25" s="63"/>
    </row>
    <row r="26" spans="1:14" x14ac:dyDescent="0.2">
      <c r="A26" s="8" t="s">
        <v>0</v>
      </c>
      <c r="B26" s="52"/>
      <c r="C26" s="53">
        <v>571.87099999999998</v>
      </c>
      <c r="D26" s="54">
        <v>3.8416880907004132E-2</v>
      </c>
      <c r="E26" s="55">
        <v>570.04999999999995</v>
      </c>
      <c r="F26" s="56">
        <f>E26/$B$25</f>
        <v>3.8294550625993802E-2</v>
      </c>
      <c r="G26" s="57">
        <f t="shared" si="1"/>
        <v>-1.8210000000000264</v>
      </c>
      <c r="H26" s="58">
        <f>ROUND((F26-D26)*100,2)</f>
        <v>-0.01</v>
      </c>
      <c r="I26" s="56">
        <f t="shared" ref="I26:I28" si="18">(E26-C26)/C26</f>
        <v>-3.1842845676735248E-3</v>
      </c>
      <c r="J26" s="59">
        <v>566.99</v>
      </c>
      <c r="K26" s="60">
        <f>J26/$B$25</f>
        <v>3.8088987386075308E-2</v>
      </c>
      <c r="L26" s="61">
        <f t="shared" si="5"/>
        <v>-4.8809999999999718</v>
      </c>
      <c r="M26" s="62">
        <f t="shared" si="6"/>
        <v>-0.03</v>
      </c>
      <c r="N26" s="63">
        <f t="shared" si="7"/>
        <v>-8.5351416665646138E-3</v>
      </c>
    </row>
    <row r="27" spans="1:14" x14ac:dyDescent="0.2">
      <c r="A27" s="8" t="s">
        <v>1</v>
      </c>
      <c r="B27" s="52"/>
      <c r="C27" s="53">
        <v>1962.029</v>
      </c>
      <c r="D27" s="54">
        <v>0.13180426080197877</v>
      </c>
      <c r="E27" s="55">
        <v>1959.0119999999999</v>
      </c>
      <c r="F27" s="56">
        <f t="shared" ref="F27:F29" si="19">E27/$B$25</f>
        <v>0.13160158619582382</v>
      </c>
      <c r="G27" s="57">
        <f t="shared" si="1"/>
        <v>-3.0170000000000528</v>
      </c>
      <c r="H27" s="58">
        <f t="shared" ref="H27:H29" si="20">ROUND((F27-D27)*100,2)</f>
        <v>-0.02</v>
      </c>
      <c r="I27" s="56">
        <f t="shared" si="18"/>
        <v>-1.5376938872973095E-3</v>
      </c>
      <c r="J27" s="59">
        <v>1952.5619999999999</v>
      </c>
      <c r="K27" s="60">
        <f t="shared" ref="K27:K29" si="21">J27/$B$25</f>
        <v>0.13116829113128975</v>
      </c>
      <c r="L27" s="61">
        <f t="shared" si="5"/>
        <v>-9.4670000000000982</v>
      </c>
      <c r="M27" s="62">
        <f t="shared" si="6"/>
        <v>-0.06</v>
      </c>
      <c r="N27" s="63">
        <f t="shared" si="7"/>
        <v>-4.8251070702829049E-3</v>
      </c>
    </row>
    <row r="28" spans="1:14" x14ac:dyDescent="0.2">
      <c r="A28" s="8" t="s">
        <v>2</v>
      </c>
      <c r="B28" s="52"/>
      <c r="C28" s="53">
        <v>4321.58</v>
      </c>
      <c r="D28" s="54">
        <v>0.29031306744019353</v>
      </c>
      <c r="E28" s="55">
        <v>4321.28</v>
      </c>
      <c r="F28" s="56">
        <f t="shared" si="19"/>
        <v>0.29029291418137798</v>
      </c>
      <c r="G28" s="57">
        <f t="shared" si="1"/>
        <v>-0.3000000000001819</v>
      </c>
      <c r="H28" s="58">
        <f t="shared" si="20"/>
        <v>0</v>
      </c>
      <c r="I28" s="56">
        <f t="shared" si="18"/>
        <v>-6.9419055067864515E-5</v>
      </c>
      <c r="J28" s="59">
        <v>4320.7</v>
      </c>
      <c r="K28" s="60">
        <f t="shared" si="21"/>
        <v>0.29025395121433462</v>
      </c>
      <c r="L28" s="61">
        <f t="shared" si="5"/>
        <v>-0.88000000000010914</v>
      </c>
      <c r="M28" s="62">
        <f t="shared" si="6"/>
        <v>-0.01</v>
      </c>
      <c r="N28" s="63">
        <f t="shared" si="7"/>
        <v>-2.0362922819897102E-4</v>
      </c>
    </row>
    <row r="29" spans="1:14" x14ac:dyDescent="0.2">
      <c r="A29" s="8" t="s">
        <v>3</v>
      </c>
      <c r="B29" s="52"/>
      <c r="C29" s="53">
        <v>6159.8519999999999</v>
      </c>
      <c r="D29" s="54">
        <v>0.41380363873805664</v>
      </c>
      <c r="E29" s="55">
        <v>6159.8519999999999</v>
      </c>
      <c r="F29" s="56">
        <f t="shared" si="19"/>
        <v>0.41380363873805664</v>
      </c>
      <c r="G29" s="57">
        <f t="shared" si="1"/>
        <v>0</v>
      </c>
      <c r="H29" s="58">
        <f t="shared" si="20"/>
        <v>0</v>
      </c>
      <c r="I29" s="56">
        <f>(E29-C29)/C29</f>
        <v>0</v>
      </c>
      <c r="J29" s="59">
        <v>6157.7240000000002</v>
      </c>
      <c r="K29" s="60">
        <f t="shared" si="21"/>
        <v>0.4136606849555251</v>
      </c>
      <c r="L29" s="61">
        <f t="shared" si="5"/>
        <v>-2.1279999999997017</v>
      </c>
      <c r="M29" s="62">
        <f t="shared" si="6"/>
        <v>-0.01</v>
      </c>
      <c r="N29" s="63">
        <f t="shared" si="7"/>
        <v>-3.454628455358508E-4</v>
      </c>
    </row>
    <row r="30" spans="1:14" x14ac:dyDescent="0.2">
      <c r="A30" s="7" t="s">
        <v>19</v>
      </c>
      <c r="B30" s="64"/>
      <c r="C30" s="65"/>
      <c r="D30" s="54"/>
      <c r="E30" s="66"/>
      <c r="F30" s="56"/>
      <c r="G30" s="57"/>
      <c r="H30" s="68"/>
      <c r="I30" s="56"/>
      <c r="J30" s="69"/>
      <c r="K30" s="60"/>
      <c r="L30" s="61"/>
      <c r="M30" s="62"/>
      <c r="N30" s="63"/>
    </row>
    <row r="31" spans="1:14" x14ac:dyDescent="0.2">
      <c r="A31" s="4" t="s">
        <v>5</v>
      </c>
      <c r="B31" s="52">
        <v>10206.14</v>
      </c>
      <c r="C31" s="53"/>
      <c r="D31" s="54"/>
      <c r="E31" s="55"/>
      <c r="F31" s="56"/>
      <c r="G31" s="57"/>
      <c r="H31" s="58"/>
      <c r="I31" s="56"/>
      <c r="J31" s="59"/>
      <c r="K31" s="60"/>
      <c r="L31" s="61"/>
      <c r="M31" s="62"/>
      <c r="N31" s="63"/>
    </row>
    <row r="32" spans="1:14" x14ac:dyDescent="0.2">
      <c r="A32" s="8" t="s">
        <v>0</v>
      </c>
      <c r="B32" s="52"/>
      <c r="C32" s="53">
        <v>487.17399999999998</v>
      </c>
      <c r="D32" s="54">
        <v>4.7733423213869301E-2</v>
      </c>
      <c r="E32" s="55">
        <v>487.17399999999998</v>
      </c>
      <c r="F32" s="56">
        <f>E32/$B$31</f>
        <v>4.7733423213869301E-2</v>
      </c>
      <c r="G32" s="57">
        <f t="shared" si="1"/>
        <v>0</v>
      </c>
      <c r="H32" s="58">
        <f t="shared" ref="H32:H35" si="22">ROUND((F32-D32)*100,2)</f>
        <v>0</v>
      </c>
      <c r="I32" s="56">
        <f t="shared" ref="I32:I35" si="23">(E32-C32)/C32</f>
        <v>0</v>
      </c>
      <c r="J32" s="59">
        <v>487.17399999999998</v>
      </c>
      <c r="K32" s="60">
        <f>J32/$B$31</f>
        <v>4.7733423213869301E-2</v>
      </c>
      <c r="L32" s="61">
        <f t="shared" si="5"/>
        <v>0</v>
      </c>
      <c r="M32" s="62">
        <f t="shared" si="6"/>
        <v>0</v>
      </c>
      <c r="N32" s="63">
        <f t="shared" si="7"/>
        <v>0</v>
      </c>
    </row>
    <row r="33" spans="1:14" x14ac:dyDescent="0.2">
      <c r="A33" s="8" t="s">
        <v>1</v>
      </c>
      <c r="B33" s="52"/>
      <c r="C33" s="53">
        <v>1427.951</v>
      </c>
      <c r="D33" s="54">
        <v>0.13991097515809112</v>
      </c>
      <c r="E33" s="55">
        <v>1427.951</v>
      </c>
      <c r="F33" s="56">
        <f t="shared" ref="F33:F35" si="24">E33/$B$31</f>
        <v>0.13991097515809112</v>
      </c>
      <c r="G33" s="57">
        <f t="shared" si="1"/>
        <v>0</v>
      </c>
      <c r="H33" s="58">
        <f t="shared" si="22"/>
        <v>0</v>
      </c>
      <c r="I33" s="56">
        <f t="shared" si="23"/>
        <v>0</v>
      </c>
      <c r="J33" s="59">
        <v>1427.951</v>
      </c>
      <c r="K33" s="60">
        <f t="shared" ref="K33:K35" si="25">J33/$B$31</f>
        <v>0.13991097515809112</v>
      </c>
      <c r="L33" s="61">
        <f t="shared" si="5"/>
        <v>0</v>
      </c>
      <c r="M33" s="62">
        <f t="shared" si="6"/>
        <v>0</v>
      </c>
      <c r="N33" s="63">
        <f t="shared" si="7"/>
        <v>0</v>
      </c>
    </row>
    <row r="34" spans="1:14" x14ac:dyDescent="0.2">
      <c r="A34" s="8" t="s">
        <v>2</v>
      </c>
      <c r="B34" s="52"/>
      <c r="C34" s="53">
        <v>2817.8789999999999</v>
      </c>
      <c r="D34" s="54">
        <v>0.27609644782454484</v>
      </c>
      <c r="E34" s="55">
        <v>2817.8789999999999</v>
      </c>
      <c r="F34" s="56">
        <f t="shared" si="24"/>
        <v>0.27609644782454484</v>
      </c>
      <c r="G34" s="57">
        <f t="shared" si="1"/>
        <v>0</v>
      </c>
      <c r="H34" s="58">
        <f t="shared" si="22"/>
        <v>0</v>
      </c>
      <c r="I34" s="56">
        <f t="shared" si="23"/>
        <v>0</v>
      </c>
      <c r="J34" s="59">
        <v>2817.8789999999999</v>
      </c>
      <c r="K34" s="60">
        <f t="shared" si="25"/>
        <v>0.27609644782454484</v>
      </c>
      <c r="L34" s="61">
        <f t="shared" si="5"/>
        <v>0</v>
      </c>
      <c r="M34" s="62">
        <f t="shared" si="6"/>
        <v>0</v>
      </c>
      <c r="N34" s="63">
        <f t="shared" si="7"/>
        <v>0</v>
      </c>
    </row>
    <row r="35" spans="1:14" x14ac:dyDescent="0.2">
      <c r="A35" s="8" t="s">
        <v>3</v>
      </c>
      <c r="B35" s="52"/>
      <c r="C35" s="53">
        <v>3923.45</v>
      </c>
      <c r="D35" s="54">
        <v>0.38442055468570879</v>
      </c>
      <c r="E35" s="55">
        <v>3923.45</v>
      </c>
      <c r="F35" s="56">
        <f t="shared" si="24"/>
        <v>0.38442055468570879</v>
      </c>
      <c r="G35" s="57">
        <f t="shared" si="1"/>
        <v>0</v>
      </c>
      <c r="H35" s="58">
        <f t="shared" si="22"/>
        <v>0</v>
      </c>
      <c r="I35" s="56">
        <f t="shared" si="23"/>
        <v>0</v>
      </c>
      <c r="J35" s="59">
        <v>3923.45</v>
      </c>
      <c r="K35" s="60">
        <f t="shared" si="25"/>
        <v>0.38442055468570879</v>
      </c>
      <c r="L35" s="61">
        <f t="shared" si="5"/>
        <v>0</v>
      </c>
      <c r="M35" s="62">
        <f t="shared" si="6"/>
        <v>0</v>
      </c>
      <c r="N35" s="63">
        <f t="shared" si="7"/>
        <v>0</v>
      </c>
    </row>
    <row r="36" spans="1:14" x14ac:dyDescent="0.2">
      <c r="A36" s="7" t="s">
        <v>20</v>
      </c>
      <c r="B36" s="52"/>
      <c r="C36" s="65"/>
      <c r="D36" s="54"/>
      <c r="E36" s="55"/>
      <c r="F36" s="56"/>
      <c r="G36" s="57"/>
      <c r="H36" s="68"/>
      <c r="I36" s="56"/>
      <c r="J36" s="59"/>
      <c r="K36" s="60"/>
      <c r="L36" s="61"/>
      <c r="M36" s="62"/>
      <c r="N36" s="63"/>
    </row>
    <row r="37" spans="1:14" x14ac:dyDescent="0.2">
      <c r="A37" s="4" t="s">
        <v>22</v>
      </c>
      <c r="B37" s="52">
        <v>8135.46</v>
      </c>
      <c r="C37" s="53"/>
      <c r="D37" s="54"/>
      <c r="E37" s="55"/>
      <c r="F37" s="56"/>
      <c r="G37" s="57"/>
      <c r="H37" s="58"/>
      <c r="I37" s="56"/>
      <c r="J37" s="59"/>
      <c r="K37" s="60"/>
      <c r="L37" s="61"/>
      <c r="M37" s="62"/>
      <c r="N37" s="63"/>
    </row>
    <row r="38" spans="1:14" x14ac:dyDescent="0.2">
      <c r="A38" s="8" t="s">
        <v>0</v>
      </c>
      <c r="B38" s="52"/>
      <c r="C38" s="53">
        <v>345.03500000000003</v>
      </c>
      <c r="D38" s="54">
        <v>4.2411246567495876E-2</v>
      </c>
      <c r="E38" s="55">
        <v>340.89600000000002</v>
      </c>
      <c r="F38" s="56">
        <f>E38/$B$37</f>
        <v>4.1902486153210759E-2</v>
      </c>
      <c r="G38" s="57">
        <f t="shared" si="1"/>
        <v>-4.13900000000001</v>
      </c>
      <c r="H38" s="58">
        <f t="shared" ref="H38:H41" si="26">ROUND((F38-D38)*100,2)</f>
        <v>-0.05</v>
      </c>
      <c r="I38" s="56">
        <f t="shared" ref="I38:I41" si="27">(E38-C38)/C38</f>
        <v>-1.1995884475488022E-2</v>
      </c>
      <c r="J38" s="59">
        <v>336.40100000000001</v>
      </c>
      <c r="K38" s="60">
        <f>J38/$B$37</f>
        <v>4.134996668903787E-2</v>
      </c>
      <c r="L38" s="61">
        <f t="shared" si="5"/>
        <v>-8.6340000000000146</v>
      </c>
      <c r="M38" s="62">
        <f t="shared" si="6"/>
        <v>-0.11</v>
      </c>
      <c r="N38" s="63">
        <f t="shared" si="7"/>
        <v>-2.5023548335676132E-2</v>
      </c>
    </row>
    <row r="39" spans="1:14" x14ac:dyDescent="0.2">
      <c r="A39" s="8" t="s">
        <v>1</v>
      </c>
      <c r="B39" s="52"/>
      <c r="C39" s="53">
        <v>1459.43</v>
      </c>
      <c r="D39" s="54">
        <v>0.17939120836437031</v>
      </c>
      <c r="E39" s="55">
        <v>1455.3</v>
      </c>
      <c r="F39" s="56">
        <f t="shared" ref="F39:F41" si="28">E39/$B$37</f>
        <v>0.17888355421820032</v>
      </c>
      <c r="G39" s="57">
        <f t="shared" si="1"/>
        <v>-4.1300000000001091</v>
      </c>
      <c r="H39" s="58">
        <f t="shared" si="26"/>
        <v>-0.05</v>
      </c>
      <c r="I39" s="56">
        <f t="shared" si="27"/>
        <v>-2.8298719363039743E-3</v>
      </c>
      <c r="J39" s="59">
        <v>1446.2</v>
      </c>
      <c r="K39" s="60">
        <f t="shared" ref="K39:K41" si="29">J39/$B$37</f>
        <v>0.17776499423511394</v>
      </c>
      <c r="L39" s="61">
        <f t="shared" si="5"/>
        <v>-13.230000000000018</v>
      </c>
      <c r="M39" s="62">
        <f t="shared" si="6"/>
        <v>-0.16</v>
      </c>
      <c r="N39" s="63">
        <f t="shared" si="7"/>
        <v>-9.0651829823972501E-3</v>
      </c>
    </row>
    <row r="40" spans="1:14" x14ac:dyDescent="0.2">
      <c r="A40" s="8" t="s">
        <v>2</v>
      </c>
      <c r="B40" s="52"/>
      <c r="C40" s="53">
        <v>3377.03</v>
      </c>
      <c r="D40" s="54">
        <v>0.41510006809694844</v>
      </c>
      <c r="E40" s="55">
        <v>3376.87</v>
      </c>
      <c r="F40" s="56">
        <f t="shared" si="28"/>
        <v>0.4150804011082348</v>
      </c>
      <c r="G40" s="57">
        <f t="shared" si="1"/>
        <v>-0.16000000000030923</v>
      </c>
      <c r="H40" s="58">
        <f t="shared" si="26"/>
        <v>0</v>
      </c>
      <c r="I40" s="56">
        <f t="shared" si="27"/>
        <v>-4.7378909870599084E-5</v>
      </c>
      <c r="J40" s="59">
        <v>3376.87</v>
      </c>
      <c r="K40" s="60">
        <f t="shared" si="29"/>
        <v>0.4150804011082348</v>
      </c>
      <c r="L40" s="61">
        <f t="shared" si="5"/>
        <v>-0.16000000000030923</v>
      </c>
      <c r="M40" s="62">
        <f t="shared" si="6"/>
        <v>0</v>
      </c>
      <c r="N40" s="63">
        <f t="shared" si="7"/>
        <v>-4.7378909870599084E-5</v>
      </c>
    </row>
    <row r="41" spans="1:14" x14ac:dyDescent="0.2">
      <c r="A41" s="8" t="s">
        <v>3</v>
      </c>
      <c r="B41" s="52"/>
      <c r="C41" s="53">
        <v>4486.8900000000003</v>
      </c>
      <c r="D41" s="54">
        <v>0.55152259368247158</v>
      </c>
      <c r="E41" s="55">
        <v>4486.8900000000003</v>
      </c>
      <c r="F41" s="56">
        <f t="shared" si="28"/>
        <v>0.55152259368247158</v>
      </c>
      <c r="G41" s="57">
        <f t="shared" si="1"/>
        <v>0</v>
      </c>
      <c r="H41" s="58">
        <f t="shared" si="26"/>
        <v>0</v>
      </c>
      <c r="I41" s="56">
        <f t="shared" si="27"/>
        <v>0</v>
      </c>
      <c r="J41" s="59">
        <v>4486.8900000000003</v>
      </c>
      <c r="K41" s="60">
        <f t="shared" si="29"/>
        <v>0.55152259368247158</v>
      </c>
      <c r="L41" s="61">
        <f t="shared" si="5"/>
        <v>0</v>
      </c>
      <c r="M41" s="62">
        <f t="shared" si="6"/>
        <v>0</v>
      </c>
      <c r="N41" s="63">
        <f t="shared" si="7"/>
        <v>0</v>
      </c>
    </row>
    <row r="42" spans="1:14" x14ac:dyDescent="0.2">
      <c r="A42" s="4" t="s">
        <v>21</v>
      </c>
      <c r="B42" s="52">
        <v>10744.44</v>
      </c>
      <c r="C42" s="53"/>
      <c r="D42" s="54"/>
      <c r="E42" s="55"/>
      <c r="F42" s="56"/>
      <c r="G42" s="57"/>
      <c r="H42" s="74"/>
      <c r="I42" s="56"/>
      <c r="J42" s="59"/>
      <c r="K42" s="60"/>
      <c r="L42" s="61"/>
      <c r="M42" s="62"/>
      <c r="N42" s="63"/>
    </row>
    <row r="43" spans="1:14" x14ac:dyDescent="0.2">
      <c r="A43" s="8" t="s">
        <v>0</v>
      </c>
      <c r="B43" s="52"/>
      <c r="C43" s="53">
        <v>312.01400000000001</v>
      </c>
      <c r="D43" s="71">
        <v>2.9039577679246194E-2</v>
      </c>
      <c r="E43" s="55">
        <v>312.01400000000001</v>
      </c>
      <c r="F43" s="56">
        <f>E43/$B$42</f>
        <v>2.9039577679246194E-2</v>
      </c>
      <c r="G43" s="57">
        <f t="shared" si="1"/>
        <v>0</v>
      </c>
      <c r="H43" s="58">
        <f t="shared" ref="H43:H46" si="30">ROUND((F43-D43)*100,2)</f>
        <v>0</v>
      </c>
      <c r="I43" s="56">
        <f t="shared" ref="I43:I46" si="31">(E43-C43)/C43</f>
        <v>0</v>
      </c>
      <c r="J43" s="59">
        <v>310.60599999999999</v>
      </c>
      <c r="K43" s="60">
        <f>J43/$B$42</f>
        <v>2.890853315761454E-2</v>
      </c>
      <c r="L43" s="61">
        <f t="shared" si="5"/>
        <v>-1.4080000000000155</v>
      </c>
      <c r="M43" s="62">
        <f t="shared" si="6"/>
        <v>-0.01</v>
      </c>
      <c r="N43" s="63">
        <f t="shared" si="7"/>
        <v>-4.5126180235502749E-3</v>
      </c>
    </row>
    <row r="44" spans="1:14" x14ac:dyDescent="0.2">
      <c r="A44" s="8" t="s">
        <v>1</v>
      </c>
      <c r="B44" s="52"/>
      <c r="C44" s="53">
        <v>1024.18</v>
      </c>
      <c r="D44" s="71">
        <v>9.5321859491979105E-2</v>
      </c>
      <c r="E44" s="55">
        <v>1022</v>
      </c>
      <c r="F44" s="56">
        <f t="shared" ref="F44:F46" si="32">E44/$B$42</f>
        <v>9.5118963854793737E-2</v>
      </c>
      <c r="G44" s="57">
        <f t="shared" si="1"/>
        <v>-2.1800000000000637</v>
      </c>
      <c r="H44" s="58">
        <f>ROUND((F44-D44)*100,2)</f>
        <v>-0.02</v>
      </c>
      <c r="I44" s="56">
        <f t="shared" si="31"/>
        <v>-2.1285320939679192E-3</v>
      </c>
      <c r="J44" s="59">
        <v>1019.58</v>
      </c>
      <c r="K44" s="60">
        <f t="shared" ref="K44:K46" si="33">J44/$B$42</f>
        <v>9.4893731083239327E-2</v>
      </c>
      <c r="L44" s="61">
        <f t="shared" si="5"/>
        <v>-4.6000000000000227</v>
      </c>
      <c r="M44" s="62">
        <f t="shared" si="6"/>
        <v>-0.04</v>
      </c>
      <c r="N44" s="63">
        <f t="shared" si="7"/>
        <v>-4.491397996445959E-3</v>
      </c>
    </row>
    <row r="45" spans="1:14" x14ac:dyDescent="0.2">
      <c r="A45" s="8" t="s">
        <v>2</v>
      </c>
      <c r="B45" s="52"/>
      <c r="C45" s="53">
        <v>2405.3000000000002</v>
      </c>
      <c r="D45" s="71">
        <v>0.22386462207430077</v>
      </c>
      <c r="E45" s="55">
        <v>2404.75</v>
      </c>
      <c r="F45" s="56">
        <f t="shared" si="32"/>
        <v>0.22381343280803839</v>
      </c>
      <c r="G45" s="57">
        <f t="shared" si="1"/>
        <v>-0.5500000000001819</v>
      </c>
      <c r="H45" s="58">
        <f t="shared" si="30"/>
        <v>-0.01</v>
      </c>
      <c r="I45" s="56">
        <f t="shared" si="31"/>
        <v>-2.2866170540064934E-4</v>
      </c>
      <c r="J45" s="59">
        <v>2403.69</v>
      </c>
      <c r="K45" s="60">
        <f t="shared" si="33"/>
        <v>0.22371477713124183</v>
      </c>
      <c r="L45" s="61">
        <f t="shared" si="5"/>
        <v>-1.6100000000001273</v>
      </c>
      <c r="M45" s="62">
        <f t="shared" si="6"/>
        <v>-0.01</v>
      </c>
      <c r="N45" s="63">
        <f t="shared" si="7"/>
        <v>-6.6935517399082322E-4</v>
      </c>
    </row>
    <row r="46" spans="1:14" x14ac:dyDescent="0.2">
      <c r="A46" s="72" t="s">
        <v>3</v>
      </c>
      <c r="B46" s="52"/>
      <c r="C46" s="53">
        <v>3763.91</v>
      </c>
      <c r="D46" s="71">
        <v>0.3503123475955936</v>
      </c>
      <c r="E46" s="55">
        <v>3763.91</v>
      </c>
      <c r="F46" s="56">
        <f t="shared" si="32"/>
        <v>0.3503123475955936</v>
      </c>
      <c r="G46" s="57">
        <f t="shared" si="1"/>
        <v>0</v>
      </c>
      <c r="H46" s="58">
        <f t="shared" si="30"/>
        <v>0</v>
      </c>
      <c r="I46" s="56">
        <f t="shared" si="31"/>
        <v>0</v>
      </c>
      <c r="J46" s="59">
        <v>3761.17</v>
      </c>
      <c r="K46" s="60">
        <f t="shared" si="33"/>
        <v>0.35005733197821381</v>
      </c>
      <c r="L46" s="61">
        <f t="shared" si="5"/>
        <v>-2.7399999999997817</v>
      </c>
      <c r="M46" s="62">
        <f t="shared" si="6"/>
        <v>-0.03</v>
      </c>
      <c r="N46" s="63">
        <f t="shared" si="7"/>
        <v>-7.2796639664598302E-4</v>
      </c>
    </row>
    <row r="47" spans="1:14" ht="14.25" customHeight="1" x14ac:dyDescent="0.2">
      <c r="A47" s="184" t="s">
        <v>73</v>
      </c>
      <c r="B47" s="184"/>
      <c r="C47" s="184"/>
      <c r="D47" s="184"/>
      <c r="E47" s="184"/>
      <c r="F47" s="184"/>
      <c r="G47" s="184"/>
      <c r="H47" s="184"/>
      <c r="I47" s="184"/>
    </row>
    <row r="48" spans="1:14" ht="52.5" customHeight="1" x14ac:dyDescent="0.2">
      <c r="A48" s="169" t="s">
        <v>154</v>
      </c>
      <c r="B48" s="169"/>
      <c r="C48" s="169"/>
      <c r="D48" s="169"/>
      <c r="E48" s="169"/>
      <c r="F48" s="169"/>
      <c r="G48" s="169"/>
      <c r="H48" s="169"/>
      <c r="I48" s="169"/>
    </row>
    <row r="49" spans="1:9" ht="27.95" customHeight="1" x14ac:dyDescent="0.2">
      <c r="A49" s="169" t="s">
        <v>117</v>
      </c>
      <c r="B49" s="169"/>
      <c r="C49" s="169"/>
      <c r="D49" s="169"/>
      <c r="E49" s="169"/>
      <c r="F49" s="169"/>
      <c r="G49" s="169"/>
      <c r="H49" s="169"/>
      <c r="I49" s="169"/>
    </row>
    <row r="50" spans="1:9" x14ac:dyDescent="0.2">
      <c r="C50" s="11"/>
    </row>
    <row r="51" spans="1:9" x14ac:dyDescent="0.2">
      <c r="C51" s="11"/>
    </row>
    <row r="52" spans="1:9" x14ac:dyDescent="0.2">
      <c r="C52" s="11"/>
    </row>
  </sheetData>
  <mergeCells count="8">
    <mergeCell ref="J6:N6"/>
    <mergeCell ref="B6:D6"/>
    <mergeCell ref="A49:I49"/>
    <mergeCell ref="A2:I2"/>
    <mergeCell ref="E6:I6"/>
    <mergeCell ref="E5:G5"/>
    <mergeCell ref="A47:I47"/>
    <mergeCell ref="A48:I48"/>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N64"/>
  <sheetViews>
    <sheetView zoomScaleNormal="100" workbookViewId="0">
      <pane xSplit="1" ySplit="7" topLeftCell="J60" activePane="bottomRight" state="frozen"/>
      <selection pane="topRight" activeCell="B1" sqref="B1"/>
      <selection pane="bottomLeft" activeCell="A8" sqref="A8"/>
      <selection pane="bottomRight" activeCell="J8" sqref="J8:J61"/>
    </sheetView>
  </sheetViews>
  <sheetFormatPr defaultColWidth="9.140625" defaultRowHeight="12.75" x14ac:dyDescent="0.2"/>
  <cols>
    <col min="1" max="1" width="52.5703125" style="1" customWidth="1"/>
    <col min="2" max="9" width="16.140625" style="10" customWidth="1"/>
    <col min="10" max="14" width="16.140625" style="1" customWidth="1"/>
    <col min="15" max="16384" width="9.140625" style="1"/>
  </cols>
  <sheetData>
    <row r="1" spans="1:14" s="17" customFormat="1" x14ac:dyDescent="0.2">
      <c r="A1" s="15" t="s">
        <v>68</v>
      </c>
      <c r="B1" s="16"/>
      <c r="C1" s="12"/>
      <c r="D1" s="12"/>
      <c r="E1" s="12"/>
      <c r="F1" s="12"/>
      <c r="G1" s="12"/>
      <c r="H1" s="12"/>
      <c r="I1" s="12"/>
    </row>
    <row r="2" spans="1:14" s="17" customFormat="1" x14ac:dyDescent="0.2">
      <c r="A2" s="176" t="s">
        <v>145</v>
      </c>
      <c r="B2" s="176"/>
      <c r="C2" s="176"/>
      <c r="D2" s="176"/>
      <c r="E2" s="176"/>
      <c r="F2" s="176"/>
      <c r="G2" s="176"/>
      <c r="H2" s="176"/>
      <c r="I2" s="176"/>
    </row>
    <row r="3" spans="1:14" s="17" customFormat="1" x14ac:dyDescent="0.2">
      <c r="A3" s="20" t="s">
        <v>115</v>
      </c>
      <c r="B3" s="16"/>
      <c r="C3" s="12"/>
      <c r="D3" s="12"/>
      <c r="E3" s="12"/>
      <c r="F3" s="12"/>
      <c r="G3" s="12"/>
      <c r="H3" s="12"/>
      <c r="I3" s="12"/>
    </row>
    <row r="4" spans="1:14" s="17" customFormat="1" x14ac:dyDescent="0.2">
      <c r="A4" s="19" t="s">
        <v>116</v>
      </c>
      <c r="B4" s="16"/>
      <c r="C4" s="12"/>
      <c r="D4" s="12"/>
      <c r="E4" s="12"/>
      <c r="F4" s="12"/>
      <c r="G4" s="12"/>
      <c r="H4" s="12"/>
      <c r="I4" s="12"/>
    </row>
    <row r="5" spans="1:14" s="17" customFormat="1" x14ac:dyDescent="0.2">
      <c r="A5" s="17" t="s">
        <v>97</v>
      </c>
      <c r="B5" s="12"/>
      <c r="C5" s="12"/>
      <c r="D5" s="12"/>
      <c r="E5" s="177"/>
      <c r="F5" s="177"/>
      <c r="G5" s="177"/>
      <c r="H5" s="12"/>
      <c r="I5" s="12"/>
    </row>
    <row r="6" spans="1:14" s="17" customFormat="1" ht="28.5" customHeight="1" x14ac:dyDescent="0.2">
      <c r="B6" s="175" t="s">
        <v>151</v>
      </c>
      <c r="C6" s="175"/>
      <c r="D6" s="175"/>
      <c r="E6" s="178" t="s">
        <v>141</v>
      </c>
      <c r="F6" s="179"/>
      <c r="G6" s="179"/>
      <c r="H6" s="179"/>
      <c r="I6" s="185"/>
      <c r="J6" s="180" t="s">
        <v>152</v>
      </c>
      <c r="K6" s="181"/>
      <c r="L6" s="181"/>
      <c r="M6" s="181"/>
      <c r="N6" s="181"/>
    </row>
    <row r="7" spans="1:14" s="17" customFormat="1" ht="36.950000000000003" customHeight="1" x14ac:dyDescent="0.2">
      <c r="A7" s="43"/>
      <c r="B7" s="77" t="s">
        <v>61</v>
      </c>
      <c r="C7" s="46" t="s">
        <v>85</v>
      </c>
      <c r="D7" s="46" t="s">
        <v>84</v>
      </c>
      <c r="E7" s="47" t="s">
        <v>86</v>
      </c>
      <c r="F7" s="48" t="s">
        <v>83</v>
      </c>
      <c r="G7" s="48" t="s">
        <v>62</v>
      </c>
      <c r="H7" s="48" t="s">
        <v>63</v>
      </c>
      <c r="I7" s="48" t="s">
        <v>66</v>
      </c>
      <c r="J7" s="49" t="s">
        <v>86</v>
      </c>
      <c r="K7" s="50" t="s">
        <v>83</v>
      </c>
      <c r="L7" s="50" t="s">
        <v>62</v>
      </c>
      <c r="M7" s="50" t="s">
        <v>63</v>
      </c>
      <c r="N7" s="51" t="s">
        <v>66</v>
      </c>
    </row>
    <row r="8" spans="1:14" ht="15" x14ac:dyDescent="0.2">
      <c r="A8" s="1" t="s">
        <v>54</v>
      </c>
      <c r="B8" s="52">
        <v>18879.900000000001</v>
      </c>
      <c r="C8" s="53"/>
      <c r="D8" s="54"/>
      <c r="E8" s="55"/>
      <c r="F8" s="56"/>
      <c r="G8" s="57"/>
      <c r="H8" s="74"/>
      <c r="I8" s="56"/>
      <c r="J8" s="59"/>
      <c r="K8" s="60"/>
      <c r="L8" s="61"/>
      <c r="M8" s="75"/>
      <c r="N8" s="63"/>
    </row>
    <row r="9" spans="1:14" ht="15" x14ac:dyDescent="0.2">
      <c r="A9" s="7" t="s">
        <v>55</v>
      </c>
      <c r="B9" s="64"/>
      <c r="C9" s="65"/>
      <c r="D9" s="54"/>
      <c r="E9" s="66"/>
      <c r="F9" s="56"/>
      <c r="G9" s="57"/>
      <c r="H9" s="68"/>
      <c r="I9" s="56"/>
      <c r="J9" s="69"/>
      <c r="K9" s="60"/>
      <c r="L9" s="61"/>
      <c r="M9" s="76"/>
      <c r="N9" s="63"/>
    </row>
    <row r="10" spans="1:14" x14ac:dyDescent="0.2">
      <c r="A10" s="4" t="s">
        <v>16</v>
      </c>
      <c r="B10" s="52">
        <v>1627.8</v>
      </c>
      <c r="C10" s="53"/>
      <c r="D10" s="54"/>
      <c r="E10" s="55"/>
      <c r="F10" s="56"/>
      <c r="G10" s="57"/>
      <c r="H10" s="74"/>
      <c r="I10" s="56"/>
      <c r="J10" s="59"/>
      <c r="K10" s="60"/>
      <c r="L10" s="61"/>
      <c r="M10" s="75"/>
      <c r="N10" s="63"/>
    </row>
    <row r="11" spans="1:14" x14ac:dyDescent="0.2">
      <c r="A11" s="8" t="s">
        <v>0</v>
      </c>
      <c r="B11" s="52"/>
      <c r="C11" s="53">
        <v>95.665000000000006</v>
      </c>
      <c r="D11" s="54">
        <v>5.8769504853176072E-2</v>
      </c>
      <c r="E11" s="55">
        <v>95.111999999999995</v>
      </c>
      <c r="F11" s="56">
        <f>E11/$B$10</f>
        <v>5.8429782528566163E-2</v>
      </c>
      <c r="G11" s="57">
        <f>E11-C11</f>
        <v>-0.55300000000001148</v>
      </c>
      <c r="H11" s="58">
        <f>ROUND((F11-D11)*100,2)</f>
        <v>-0.03</v>
      </c>
      <c r="I11" s="56">
        <f>(E11-C11)/C11</f>
        <v>-5.7805885119951023E-3</v>
      </c>
      <c r="J11" s="59">
        <v>94.489000000000004</v>
      </c>
      <c r="K11" s="60">
        <f>J11/$B$10</f>
        <v>5.804705737805628E-2</v>
      </c>
      <c r="L11" s="61">
        <f>J11-C11</f>
        <v>-1.1760000000000019</v>
      </c>
      <c r="M11" s="62">
        <f>ROUND((K11-D11)*100,2)</f>
        <v>-7.0000000000000007E-2</v>
      </c>
      <c r="N11" s="63">
        <f>(J11-C11)/C11</f>
        <v>-1.2292897088799475E-2</v>
      </c>
    </row>
    <row r="12" spans="1:14" x14ac:dyDescent="0.2">
      <c r="A12" s="8" t="s">
        <v>1</v>
      </c>
      <c r="B12" s="52"/>
      <c r="C12" s="53">
        <v>328.16</v>
      </c>
      <c r="D12" s="54">
        <v>0.20159724781914243</v>
      </c>
      <c r="E12" s="55">
        <v>325.90600000000001</v>
      </c>
      <c r="F12" s="56">
        <f t="shared" ref="F12:F14" si="0">E12/$B$10</f>
        <v>0.20021255682516281</v>
      </c>
      <c r="G12" s="57">
        <f t="shared" ref="G12:G61" si="1">E12-C12</f>
        <v>-2.2540000000000191</v>
      </c>
      <c r="H12" s="58">
        <f t="shared" ref="H12:H14" si="2">ROUND((F12-D12)*100,2)</f>
        <v>-0.14000000000000001</v>
      </c>
      <c r="I12" s="56">
        <f t="shared" ref="I12:I14" si="3">(E12-C12)/C12</f>
        <v>-6.8686006825939144E-3</v>
      </c>
      <c r="J12" s="59">
        <v>325.90600000000001</v>
      </c>
      <c r="K12" s="60">
        <f t="shared" ref="K12:K14" si="4">J12/$B$10</f>
        <v>0.20021255682516281</v>
      </c>
      <c r="L12" s="61">
        <f t="shared" ref="L12:L61" si="5">J12-C12</f>
        <v>-2.2540000000000191</v>
      </c>
      <c r="M12" s="62">
        <f t="shared" ref="M12:M61" si="6">ROUND((K12-D12)*100,2)</f>
        <v>-0.14000000000000001</v>
      </c>
      <c r="N12" s="63">
        <f t="shared" ref="N12:N61" si="7">(J12-C12)/C12</f>
        <v>-6.8686006825939144E-3</v>
      </c>
    </row>
    <row r="13" spans="1:14" x14ac:dyDescent="0.2">
      <c r="A13" s="8" t="s">
        <v>2</v>
      </c>
      <c r="B13" s="52"/>
      <c r="C13" s="53">
        <v>659.56100000000004</v>
      </c>
      <c r="D13" s="54">
        <v>0.40518552647745426</v>
      </c>
      <c r="E13" s="55">
        <v>659.56100000000004</v>
      </c>
      <c r="F13" s="56">
        <f t="shared" si="0"/>
        <v>0.40518552647745426</v>
      </c>
      <c r="G13" s="57">
        <f t="shared" si="1"/>
        <v>0</v>
      </c>
      <c r="H13" s="58">
        <f t="shared" si="2"/>
        <v>0</v>
      </c>
      <c r="I13" s="56">
        <f t="shared" si="3"/>
        <v>0</v>
      </c>
      <c r="J13" s="59">
        <v>659.56100000000004</v>
      </c>
      <c r="K13" s="60">
        <f t="shared" si="4"/>
        <v>0.40518552647745426</v>
      </c>
      <c r="L13" s="61">
        <f t="shared" si="5"/>
        <v>0</v>
      </c>
      <c r="M13" s="62">
        <f t="shared" si="6"/>
        <v>0</v>
      </c>
      <c r="N13" s="63">
        <f t="shared" si="7"/>
        <v>0</v>
      </c>
    </row>
    <row r="14" spans="1:14" x14ac:dyDescent="0.2">
      <c r="A14" s="8" t="s">
        <v>3</v>
      </c>
      <c r="B14" s="52"/>
      <c r="C14" s="53">
        <v>857.02800000000002</v>
      </c>
      <c r="D14" s="54">
        <v>0.52649465536306672</v>
      </c>
      <c r="E14" s="55">
        <v>857.02800000000002</v>
      </c>
      <c r="F14" s="56">
        <f t="shared" si="0"/>
        <v>0.52649465536306672</v>
      </c>
      <c r="G14" s="57">
        <f t="shared" ref="G14" si="8">E14-C14</f>
        <v>0</v>
      </c>
      <c r="H14" s="58">
        <f t="shared" si="2"/>
        <v>0</v>
      </c>
      <c r="I14" s="56">
        <f t="shared" si="3"/>
        <v>0</v>
      </c>
      <c r="J14" s="59">
        <v>857.02800000000002</v>
      </c>
      <c r="K14" s="60">
        <f t="shared" si="4"/>
        <v>0.52649465536306672</v>
      </c>
      <c r="L14" s="61">
        <f t="shared" si="5"/>
        <v>0</v>
      </c>
      <c r="M14" s="62">
        <f t="shared" si="6"/>
        <v>0</v>
      </c>
      <c r="N14" s="63">
        <f t="shared" si="7"/>
        <v>0</v>
      </c>
    </row>
    <row r="15" spans="1:14" x14ac:dyDescent="0.2">
      <c r="A15" s="4" t="s">
        <v>15</v>
      </c>
      <c r="B15" s="52">
        <v>2625.71</v>
      </c>
      <c r="C15" s="53"/>
      <c r="D15" s="54"/>
      <c r="E15" s="55"/>
      <c r="F15" s="56"/>
      <c r="G15" s="57"/>
      <c r="H15" s="74"/>
      <c r="I15" s="56"/>
      <c r="J15" s="59"/>
      <c r="K15" s="60"/>
      <c r="L15" s="61"/>
      <c r="M15" s="62"/>
      <c r="N15" s="63"/>
    </row>
    <row r="16" spans="1:14" x14ac:dyDescent="0.2">
      <c r="A16" s="8" t="s">
        <v>0</v>
      </c>
      <c r="B16" s="52"/>
      <c r="C16" s="53">
        <v>109.325</v>
      </c>
      <c r="D16" s="54">
        <v>4.163635740428303E-2</v>
      </c>
      <c r="E16" s="55">
        <v>108.34</v>
      </c>
      <c r="F16" s="56">
        <f>E16/$B$15</f>
        <v>4.126122077457145E-2</v>
      </c>
      <c r="G16" s="57">
        <f t="shared" si="1"/>
        <v>-0.98499999999999943</v>
      </c>
      <c r="H16" s="58">
        <f t="shared" ref="H16:H19" si="9">ROUND((F16-D16)*100,2)</f>
        <v>-0.04</v>
      </c>
      <c r="I16" s="56">
        <f t="shared" ref="I16:I19" si="10">(E16-C16)/C16</f>
        <v>-9.0098330665447004E-3</v>
      </c>
      <c r="J16" s="59">
        <v>108.34</v>
      </c>
      <c r="K16" s="60">
        <f>J16/$B$15</f>
        <v>4.126122077457145E-2</v>
      </c>
      <c r="L16" s="61">
        <f t="shared" si="5"/>
        <v>-0.98499999999999943</v>
      </c>
      <c r="M16" s="62">
        <f t="shared" si="6"/>
        <v>-0.04</v>
      </c>
      <c r="N16" s="63">
        <f t="shared" si="7"/>
        <v>-9.0098330665447004E-3</v>
      </c>
    </row>
    <row r="17" spans="1:14" x14ac:dyDescent="0.2">
      <c r="A17" s="8" t="s">
        <v>1</v>
      </c>
      <c r="B17" s="52"/>
      <c r="C17" s="53">
        <v>437.81700000000001</v>
      </c>
      <c r="D17" s="54">
        <v>0.16674232874155942</v>
      </c>
      <c r="E17" s="55">
        <v>437.81700000000001</v>
      </c>
      <c r="F17" s="56">
        <f t="shared" ref="F17:F19" si="11">E17/$B$15</f>
        <v>0.16674232874155942</v>
      </c>
      <c r="G17" s="57">
        <f t="shared" si="1"/>
        <v>0</v>
      </c>
      <c r="H17" s="58">
        <f t="shared" si="9"/>
        <v>0</v>
      </c>
      <c r="I17" s="56">
        <f t="shared" si="10"/>
        <v>0</v>
      </c>
      <c r="J17" s="59">
        <v>433.03199999999998</v>
      </c>
      <c r="K17" s="60">
        <f t="shared" ref="K17:K19" si="12">J17/$B$15</f>
        <v>0.16491996450483867</v>
      </c>
      <c r="L17" s="61">
        <f t="shared" si="5"/>
        <v>-4.785000000000025</v>
      </c>
      <c r="M17" s="62">
        <f t="shared" si="6"/>
        <v>-0.18</v>
      </c>
      <c r="N17" s="63">
        <f t="shared" si="7"/>
        <v>-1.0929223853801988E-2</v>
      </c>
    </row>
    <row r="18" spans="1:14" x14ac:dyDescent="0.2">
      <c r="A18" s="8" t="s">
        <v>2</v>
      </c>
      <c r="B18" s="52"/>
      <c r="C18" s="53">
        <v>1120.25</v>
      </c>
      <c r="D18" s="54">
        <v>0.42664650704000062</v>
      </c>
      <c r="E18" s="55">
        <v>1119.97</v>
      </c>
      <c r="F18" s="56">
        <f t="shared" si="11"/>
        <v>0.42653986921632625</v>
      </c>
      <c r="G18" s="57">
        <f t="shared" si="1"/>
        <v>-0.27999999999997272</v>
      </c>
      <c r="H18" s="58">
        <f t="shared" si="9"/>
        <v>-0.01</v>
      </c>
      <c r="I18" s="56">
        <f t="shared" si="10"/>
        <v>-2.4994420888192162E-4</v>
      </c>
      <c r="J18" s="59">
        <v>1119.97</v>
      </c>
      <c r="K18" s="60">
        <f t="shared" si="12"/>
        <v>0.42653986921632625</v>
      </c>
      <c r="L18" s="61">
        <f t="shared" si="5"/>
        <v>-0.27999999999997272</v>
      </c>
      <c r="M18" s="62">
        <f t="shared" si="6"/>
        <v>-0.01</v>
      </c>
      <c r="N18" s="63">
        <f t="shared" si="7"/>
        <v>-2.4994420888192162E-4</v>
      </c>
    </row>
    <row r="19" spans="1:14" x14ac:dyDescent="0.2">
      <c r="A19" s="8" t="s">
        <v>3</v>
      </c>
      <c r="B19" s="52"/>
      <c r="C19" s="53">
        <v>1535.65</v>
      </c>
      <c r="D19" s="54">
        <v>0.58485133544831691</v>
      </c>
      <c r="E19" s="55">
        <v>1535.65</v>
      </c>
      <c r="F19" s="56">
        <f t="shared" si="11"/>
        <v>0.58485133544831691</v>
      </c>
      <c r="G19" s="57">
        <f t="shared" si="1"/>
        <v>0</v>
      </c>
      <c r="H19" s="58">
        <f t="shared" si="9"/>
        <v>0</v>
      </c>
      <c r="I19" s="56">
        <f t="shared" si="10"/>
        <v>0</v>
      </c>
      <c r="J19" s="59">
        <v>1535.65</v>
      </c>
      <c r="K19" s="60">
        <f t="shared" si="12"/>
        <v>0.58485133544831691</v>
      </c>
      <c r="L19" s="61">
        <f t="shared" si="5"/>
        <v>0</v>
      </c>
      <c r="M19" s="62">
        <f t="shared" si="6"/>
        <v>0</v>
      </c>
      <c r="N19" s="63">
        <f t="shared" si="7"/>
        <v>0</v>
      </c>
    </row>
    <row r="20" spans="1:14" x14ac:dyDescent="0.2">
      <c r="A20" s="4" t="s">
        <v>17</v>
      </c>
      <c r="B20" s="52">
        <v>3645.79</v>
      </c>
      <c r="C20" s="53"/>
      <c r="D20" s="54"/>
      <c r="E20" s="55"/>
      <c r="F20" s="56"/>
      <c r="G20" s="57"/>
      <c r="H20" s="74"/>
      <c r="I20" s="56"/>
      <c r="J20" s="59"/>
      <c r="K20" s="60"/>
      <c r="L20" s="61"/>
      <c r="M20" s="62"/>
      <c r="N20" s="63"/>
    </row>
    <row r="21" spans="1:14" x14ac:dyDescent="0.2">
      <c r="A21" s="8" t="s">
        <v>0</v>
      </c>
      <c r="B21" s="52"/>
      <c r="C21" s="53">
        <v>146.06100000000001</v>
      </c>
      <c r="D21" s="54">
        <v>4.0062921890728763E-2</v>
      </c>
      <c r="E21" s="55">
        <v>144.83799999999999</v>
      </c>
      <c r="F21" s="56">
        <f>E21/$B$20</f>
        <v>3.9727466475030102E-2</v>
      </c>
      <c r="G21" s="57">
        <f t="shared" si="1"/>
        <v>-1.2230000000000132</v>
      </c>
      <c r="H21" s="58">
        <f t="shared" ref="H21:H24" si="13">ROUND((F21-D21)*100,2)</f>
        <v>-0.03</v>
      </c>
      <c r="I21" s="56">
        <f t="shared" ref="I21:I24" si="14">(E21-C21)/C21</f>
        <v>-8.3732139311658363E-3</v>
      </c>
      <c r="J21" s="59">
        <v>140.65299999999999</v>
      </c>
      <c r="K21" s="60">
        <f>J21/$B$20</f>
        <v>3.8579567117140591E-2</v>
      </c>
      <c r="L21" s="61">
        <f t="shared" si="5"/>
        <v>-5.4080000000000155</v>
      </c>
      <c r="M21" s="62">
        <f t="shared" si="6"/>
        <v>-0.15</v>
      </c>
      <c r="N21" s="63">
        <f t="shared" si="7"/>
        <v>-3.7025626279431303E-2</v>
      </c>
    </row>
    <row r="22" spans="1:14" x14ac:dyDescent="0.2">
      <c r="A22" s="8" t="s">
        <v>1</v>
      </c>
      <c r="B22" s="52"/>
      <c r="C22" s="53">
        <v>694.21</v>
      </c>
      <c r="D22" s="54">
        <v>0.19041414892245578</v>
      </c>
      <c r="E22" s="55">
        <v>694.21</v>
      </c>
      <c r="F22" s="56">
        <f t="shared" ref="F22:F24" si="15">E22/$B$20</f>
        <v>0.19041414892245578</v>
      </c>
      <c r="G22" s="57">
        <f t="shared" si="1"/>
        <v>0</v>
      </c>
      <c r="H22" s="58">
        <f t="shared" si="13"/>
        <v>0</v>
      </c>
      <c r="I22" s="56">
        <f t="shared" si="14"/>
        <v>0</v>
      </c>
      <c r="J22" s="59">
        <v>687.47699999999998</v>
      </c>
      <c r="K22" s="60">
        <f t="shared" ref="K22:K24" si="16">J22/$B$20</f>
        <v>0.18856736125777951</v>
      </c>
      <c r="L22" s="61">
        <f t="shared" si="5"/>
        <v>-6.7330000000000609</v>
      </c>
      <c r="M22" s="62">
        <f t="shared" si="6"/>
        <v>-0.18</v>
      </c>
      <c r="N22" s="63">
        <f t="shared" si="7"/>
        <v>-9.6987943129601423E-3</v>
      </c>
    </row>
    <row r="23" spans="1:14" x14ac:dyDescent="0.2">
      <c r="A23" s="8" t="s">
        <v>2</v>
      </c>
      <c r="B23" s="52"/>
      <c r="C23" s="53">
        <v>1749.69</v>
      </c>
      <c r="D23" s="54">
        <v>0.4799206756286018</v>
      </c>
      <c r="E23" s="55">
        <v>1749.69</v>
      </c>
      <c r="F23" s="56">
        <f t="shared" si="15"/>
        <v>0.4799206756286018</v>
      </c>
      <c r="G23" s="57">
        <f t="shared" si="1"/>
        <v>0</v>
      </c>
      <c r="H23" s="58">
        <f t="shared" si="13"/>
        <v>0</v>
      </c>
      <c r="I23" s="56">
        <f t="shared" si="14"/>
        <v>0</v>
      </c>
      <c r="J23" s="59">
        <v>1748.63</v>
      </c>
      <c r="K23" s="60">
        <f t="shared" si="16"/>
        <v>0.47962992931573134</v>
      </c>
      <c r="L23" s="61">
        <f t="shared" si="5"/>
        <v>-1.0599999999999454</v>
      </c>
      <c r="M23" s="62">
        <f t="shared" si="6"/>
        <v>-0.03</v>
      </c>
      <c r="N23" s="63">
        <f t="shared" si="7"/>
        <v>-6.0582160268387285E-4</v>
      </c>
    </row>
    <row r="24" spans="1:14" x14ac:dyDescent="0.2">
      <c r="A24" s="8" t="s">
        <v>3</v>
      </c>
      <c r="B24" s="52"/>
      <c r="C24" s="53">
        <v>2391.3000000000002</v>
      </c>
      <c r="D24" s="54">
        <v>0.65590722449729699</v>
      </c>
      <c r="E24" s="55">
        <v>2391.3000000000002</v>
      </c>
      <c r="F24" s="56">
        <f t="shared" si="15"/>
        <v>0.65590722449729699</v>
      </c>
      <c r="G24" s="57">
        <f t="shared" si="1"/>
        <v>0</v>
      </c>
      <c r="H24" s="58">
        <f t="shared" si="13"/>
        <v>0</v>
      </c>
      <c r="I24" s="56">
        <f t="shared" si="14"/>
        <v>0</v>
      </c>
      <c r="J24" s="59">
        <v>2388.81</v>
      </c>
      <c r="K24" s="60">
        <f t="shared" si="16"/>
        <v>0.65522424495102571</v>
      </c>
      <c r="L24" s="61">
        <f t="shared" si="5"/>
        <v>-2.4900000000002365</v>
      </c>
      <c r="M24" s="62">
        <f t="shared" si="6"/>
        <v>-7.0000000000000007E-2</v>
      </c>
      <c r="N24" s="63">
        <f t="shared" si="7"/>
        <v>-1.0412746204994088E-3</v>
      </c>
    </row>
    <row r="25" spans="1:14" x14ac:dyDescent="0.2">
      <c r="A25" s="4" t="s">
        <v>18</v>
      </c>
      <c r="B25" s="52">
        <v>10430.799999999999</v>
      </c>
      <c r="C25" s="53"/>
      <c r="D25" s="54"/>
      <c r="E25" s="55"/>
      <c r="F25" s="56"/>
      <c r="G25" s="57"/>
      <c r="H25" s="74"/>
      <c r="I25" s="56"/>
      <c r="J25" s="59"/>
      <c r="K25" s="60"/>
      <c r="L25" s="61"/>
      <c r="M25" s="62"/>
      <c r="N25" s="63"/>
    </row>
    <row r="26" spans="1:14" x14ac:dyDescent="0.2">
      <c r="A26" s="8" t="s">
        <v>0</v>
      </c>
      <c r="B26" s="52"/>
      <c r="C26" s="53">
        <v>285.07900000000001</v>
      </c>
      <c r="D26" s="54">
        <v>2.7330501974920429E-2</v>
      </c>
      <c r="E26" s="55">
        <v>283.70100000000002</v>
      </c>
      <c r="F26" s="56">
        <f>E26/$B$25</f>
        <v>2.7198393220079001E-2</v>
      </c>
      <c r="G26" s="57">
        <f t="shared" si="1"/>
        <v>-1.3779999999999859</v>
      </c>
      <c r="H26" s="58">
        <f t="shared" ref="H26:H29" si="17">ROUND((F26-D26)*100,2)</f>
        <v>-0.01</v>
      </c>
      <c r="I26" s="56">
        <f t="shared" ref="I26:I29" si="18">(E26-C26)/C26</f>
        <v>-4.8337478383184513E-3</v>
      </c>
      <c r="J26" s="59">
        <v>283.30799999999999</v>
      </c>
      <c r="K26" s="60">
        <f>J26/$B$25</f>
        <v>2.7160716340069793E-2</v>
      </c>
      <c r="L26" s="61">
        <f t="shared" si="5"/>
        <v>-1.771000000000015</v>
      </c>
      <c r="M26" s="62">
        <f t="shared" si="6"/>
        <v>-0.02</v>
      </c>
      <c r="N26" s="63">
        <f t="shared" si="7"/>
        <v>-6.2123130781292727E-3</v>
      </c>
    </row>
    <row r="27" spans="1:14" x14ac:dyDescent="0.2">
      <c r="A27" s="8" t="s">
        <v>1</v>
      </c>
      <c r="B27" s="52"/>
      <c r="C27" s="53">
        <v>931.37599999999998</v>
      </c>
      <c r="D27" s="54">
        <v>8.9290946044406946E-2</v>
      </c>
      <c r="E27" s="55">
        <v>927.85500000000002</v>
      </c>
      <c r="F27" s="56">
        <f t="shared" ref="F27:F29" si="19">E27/$B$25</f>
        <v>8.8953388043103127E-2</v>
      </c>
      <c r="G27" s="57">
        <f t="shared" si="1"/>
        <v>-3.5209999999999582</v>
      </c>
      <c r="H27" s="58">
        <f t="shared" si="17"/>
        <v>-0.03</v>
      </c>
      <c r="I27" s="56">
        <f t="shared" si="18"/>
        <v>-3.7804280977821614E-3</v>
      </c>
      <c r="J27" s="59">
        <v>927.85500000000002</v>
      </c>
      <c r="K27" s="60">
        <f t="shared" ref="K27:K29" si="20">J27/$B$25</f>
        <v>8.8953388043103127E-2</v>
      </c>
      <c r="L27" s="61">
        <f t="shared" si="5"/>
        <v>-3.5209999999999582</v>
      </c>
      <c r="M27" s="62">
        <f t="shared" si="6"/>
        <v>-0.03</v>
      </c>
      <c r="N27" s="63">
        <f t="shared" si="7"/>
        <v>-3.7804280977821614E-3</v>
      </c>
    </row>
    <row r="28" spans="1:14" x14ac:dyDescent="0.2">
      <c r="A28" s="8" t="s">
        <v>2</v>
      </c>
      <c r="B28" s="52"/>
      <c r="C28" s="53">
        <v>2062.98</v>
      </c>
      <c r="D28" s="54">
        <v>0.19777773516892283</v>
      </c>
      <c r="E28" s="55">
        <v>2062.9</v>
      </c>
      <c r="F28" s="56">
        <f t="shared" si="19"/>
        <v>0.19777006557502783</v>
      </c>
      <c r="G28" s="57">
        <f t="shared" si="1"/>
        <v>-7.999999999992724E-2</v>
      </c>
      <c r="H28" s="58">
        <f t="shared" si="17"/>
        <v>0</v>
      </c>
      <c r="I28" s="56">
        <f t="shared" si="18"/>
        <v>-3.8778853890937986E-5</v>
      </c>
      <c r="J28" s="59">
        <v>2062.9</v>
      </c>
      <c r="K28" s="60">
        <f t="shared" si="20"/>
        <v>0.19777006557502783</v>
      </c>
      <c r="L28" s="61">
        <f t="shared" si="5"/>
        <v>-7.999999999992724E-2</v>
      </c>
      <c r="M28" s="62">
        <f t="shared" si="6"/>
        <v>0</v>
      </c>
      <c r="N28" s="63">
        <f t="shared" si="7"/>
        <v>-3.8778853890937986E-5</v>
      </c>
    </row>
    <row r="29" spans="1:14" x14ac:dyDescent="0.2">
      <c r="A29" s="8" t="s">
        <v>3</v>
      </c>
      <c r="B29" s="52"/>
      <c r="C29" s="53">
        <v>3197.45</v>
      </c>
      <c r="D29" s="54">
        <v>0.30653928749472714</v>
      </c>
      <c r="E29" s="55">
        <v>3197.45</v>
      </c>
      <c r="F29" s="56">
        <f t="shared" si="19"/>
        <v>0.30653928749472714</v>
      </c>
      <c r="G29" s="57">
        <f t="shared" si="1"/>
        <v>0</v>
      </c>
      <c r="H29" s="58">
        <f t="shared" si="17"/>
        <v>0</v>
      </c>
      <c r="I29" s="56">
        <f t="shared" si="18"/>
        <v>0</v>
      </c>
      <c r="J29" s="59">
        <v>3197.2</v>
      </c>
      <c r="K29" s="60">
        <f t="shared" si="20"/>
        <v>0.30651532001380527</v>
      </c>
      <c r="L29" s="61">
        <f t="shared" si="5"/>
        <v>-0.25</v>
      </c>
      <c r="M29" s="62">
        <f t="shared" si="6"/>
        <v>0</v>
      </c>
      <c r="N29" s="63">
        <f t="shared" si="7"/>
        <v>-7.8187305509077552E-5</v>
      </c>
    </row>
    <row r="30" spans="1:14" x14ac:dyDescent="0.2">
      <c r="A30" s="4" t="s">
        <v>50</v>
      </c>
      <c r="B30" s="52">
        <v>549.71500000000003</v>
      </c>
      <c r="C30" s="53"/>
      <c r="D30" s="54"/>
      <c r="E30" s="55"/>
      <c r="F30" s="56"/>
      <c r="G30" s="57"/>
      <c r="H30" s="74"/>
      <c r="I30" s="56"/>
      <c r="J30" s="59"/>
      <c r="K30" s="60"/>
      <c r="L30" s="61"/>
      <c r="M30" s="62"/>
      <c r="N30" s="63"/>
    </row>
    <row r="31" spans="1:14" x14ac:dyDescent="0.2">
      <c r="A31" s="8" t="s">
        <v>0</v>
      </c>
      <c r="B31" s="52"/>
      <c r="C31" s="53">
        <v>20.919</v>
      </c>
      <c r="D31" s="54">
        <v>3.8054264482504568E-2</v>
      </c>
      <c r="E31" s="55">
        <v>20.919</v>
      </c>
      <c r="F31" s="56">
        <f>E31/$B$30</f>
        <v>3.8054264482504568E-2</v>
      </c>
      <c r="G31" s="57">
        <f t="shared" si="1"/>
        <v>0</v>
      </c>
      <c r="H31" s="58">
        <f t="shared" ref="H31:H34" si="21">ROUND((F31-D31)*100,2)</f>
        <v>0</v>
      </c>
      <c r="I31" s="56">
        <f t="shared" ref="I31:I34" si="22">(E31-C31)/C31</f>
        <v>0</v>
      </c>
      <c r="J31" s="59">
        <v>20.216999999999999</v>
      </c>
      <c r="K31" s="60">
        <f>J31/$B$30</f>
        <v>3.6777239114814037E-2</v>
      </c>
      <c r="L31" s="61">
        <f t="shared" si="5"/>
        <v>-0.70200000000000173</v>
      </c>
      <c r="M31" s="62">
        <f t="shared" si="6"/>
        <v>-0.13</v>
      </c>
      <c r="N31" s="63">
        <f t="shared" si="7"/>
        <v>-3.3558009465079676E-2</v>
      </c>
    </row>
    <row r="32" spans="1:14" x14ac:dyDescent="0.2">
      <c r="A32" s="8" t="s">
        <v>1</v>
      </c>
      <c r="B32" s="52"/>
      <c r="C32" s="53">
        <v>92.043999999999997</v>
      </c>
      <c r="D32" s="54">
        <v>0.16743949137280226</v>
      </c>
      <c r="E32" s="55">
        <v>91.515000000000001</v>
      </c>
      <c r="F32" s="56">
        <f t="shared" ref="F32:F34" si="23">E32/$B$30</f>
        <v>0.16647717453589586</v>
      </c>
      <c r="G32" s="57">
        <f t="shared" si="1"/>
        <v>-0.52899999999999636</v>
      </c>
      <c r="H32" s="58">
        <f t="shared" si="21"/>
        <v>-0.1</v>
      </c>
      <c r="I32" s="56">
        <f t="shared" si="22"/>
        <v>-5.7472513145886356E-3</v>
      </c>
      <c r="J32" s="59">
        <v>91.515000000000001</v>
      </c>
      <c r="K32" s="60">
        <f t="shared" ref="K32:K34" si="24">J32/$B$30</f>
        <v>0.16647717453589586</v>
      </c>
      <c r="L32" s="61">
        <f t="shared" si="5"/>
        <v>-0.52899999999999636</v>
      </c>
      <c r="M32" s="62">
        <f t="shared" si="6"/>
        <v>-0.1</v>
      </c>
      <c r="N32" s="63">
        <f t="shared" si="7"/>
        <v>-5.7472513145886356E-3</v>
      </c>
    </row>
    <row r="33" spans="1:14" x14ac:dyDescent="0.2">
      <c r="A33" s="8" t="s">
        <v>2</v>
      </c>
      <c r="B33" s="52"/>
      <c r="C33" s="53">
        <v>189.845</v>
      </c>
      <c r="D33" s="54">
        <v>0.34535168223534013</v>
      </c>
      <c r="E33" s="55">
        <v>189.499</v>
      </c>
      <c r="F33" s="56">
        <f t="shared" si="23"/>
        <v>0.34472226517377186</v>
      </c>
      <c r="G33" s="57">
        <f t="shared" si="1"/>
        <v>-0.34600000000000364</v>
      </c>
      <c r="H33" s="58">
        <f t="shared" si="21"/>
        <v>-0.06</v>
      </c>
      <c r="I33" s="56">
        <f t="shared" si="22"/>
        <v>-1.8225394400695496E-3</v>
      </c>
      <c r="J33" s="59">
        <v>189.499</v>
      </c>
      <c r="K33" s="60">
        <f t="shared" si="24"/>
        <v>0.34472226517377186</v>
      </c>
      <c r="L33" s="61">
        <f t="shared" si="5"/>
        <v>-0.34600000000000364</v>
      </c>
      <c r="M33" s="62">
        <f t="shared" si="6"/>
        <v>-0.06</v>
      </c>
      <c r="N33" s="63">
        <f t="shared" si="7"/>
        <v>-1.8225394400695496E-3</v>
      </c>
    </row>
    <row r="34" spans="1:14" x14ac:dyDescent="0.2">
      <c r="A34" s="8" t="s">
        <v>3</v>
      </c>
      <c r="B34" s="52"/>
      <c r="C34" s="53">
        <v>269.37599999999998</v>
      </c>
      <c r="D34" s="54">
        <v>0.49002846929772692</v>
      </c>
      <c r="E34" s="55">
        <v>269.37599999999998</v>
      </c>
      <c r="F34" s="56">
        <f t="shared" si="23"/>
        <v>0.49002846929772692</v>
      </c>
      <c r="G34" s="57">
        <f t="shared" si="1"/>
        <v>0</v>
      </c>
      <c r="H34" s="58">
        <f t="shared" si="21"/>
        <v>0</v>
      </c>
      <c r="I34" s="56">
        <f t="shared" si="22"/>
        <v>0</v>
      </c>
      <c r="J34" s="59">
        <v>269.37599999999998</v>
      </c>
      <c r="K34" s="60">
        <f t="shared" si="24"/>
        <v>0.49002846929772692</v>
      </c>
      <c r="L34" s="61">
        <f t="shared" si="5"/>
        <v>0</v>
      </c>
      <c r="M34" s="62">
        <f t="shared" si="6"/>
        <v>0</v>
      </c>
      <c r="N34" s="63">
        <f t="shared" si="7"/>
        <v>0</v>
      </c>
    </row>
    <row r="35" spans="1:14" ht="27.75" x14ac:dyDescent="0.2">
      <c r="A35" s="9" t="s">
        <v>80</v>
      </c>
      <c r="B35" s="64"/>
      <c r="C35" s="65"/>
      <c r="D35" s="54"/>
      <c r="E35" s="66"/>
      <c r="F35" s="56"/>
      <c r="G35" s="57"/>
      <c r="H35" s="68"/>
      <c r="I35" s="56"/>
      <c r="J35" s="69"/>
      <c r="K35" s="60"/>
      <c r="L35" s="61"/>
      <c r="M35" s="62"/>
      <c r="N35" s="63"/>
    </row>
    <row r="36" spans="1:14" x14ac:dyDescent="0.2">
      <c r="A36" s="4" t="s">
        <v>56</v>
      </c>
      <c r="B36" s="52">
        <v>3993.93</v>
      </c>
      <c r="C36" s="53"/>
      <c r="D36" s="54"/>
      <c r="E36" s="55"/>
      <c r="F36" s="56"/>
      <c r="G36" s="57"/>
      <c r="H36" s="74"/>
      <c r="I36" s="56"/>
      <c r="J36" s="59"/>
      <c r="K36" s="60"/>
      <c r="L36" s="61"/>
      <c r="M36" s="62"/>
      <c r="N36" s="63"/>
    </row>
    <row r="37" spans="1:14" x14ac:dyDescent="0.2">
      <c r="A37" s="4" t="s">
        <v>16</v>
      </c>
      <c r="B37" s="52">
        <v>302.55700000000002</v>
      </c>
      <c r="C37" s="53"/>
      <c r="D37" s="54"/>
      <c r="E37" s="55"/>
      <c r="F37" s="56"/>
      <c r="G37" s="57"/>
      <c r="H37" s="74"/>
      <c r="I37" s="56"/>
      <c r="J37" s="59"/>
      <c r="K37" s="60"/>
      <c r="L37" s="61"/>
      <c r="M37" s="62"/>
      <c r="N37" s="63"/>
    </row>
    <row r="38" spans="1:14" x14ac:dyDescent="0.2">
      <c r="A38" s="8" t="s">
        <v>0</v>
      </c>
      <c r="B38" s="52"/>
      <c r="C38" s="53">
        <v>9.2430000000000003</v>
      </c>
      <c r="D38" s="54">
        <v>3.0549615444362549E-2</v>
      </c>
      <c r="E38" s="55">
        <v>8.8780000000000001</v>
      </c>
      <c r="F38" s="56">
        <f>E38/$B$37</f>
        <v>2.9343231192800034E-2</v>
      </c>
      <c r="G38" s="57">
        <f t="shared" si="1"/>
        <v>-0.36500000000000021</v>
      </c>
      <c r="H38" s="58">
        <f t="shared" ref="H38:H41" si="25">ROUND((F38-D38)*100,2)</f>
        <v>-0.12</v>
      </c>
      <c r="I38" s="56">
        <f t="shared" ref="I38:I41" si="26">(E38-C38)/C38</f>
        <v>-3.9489343286811661E-2</v>
      </c>
      <c r="J38" s="59">
        <v>8.6370000000000005</v>
      </c>
      <c r="K38" s="60">
        <f>J38/$B$37</f>
        <v>2.8546687070535471E-2</v>
      </c>
      <c r="L38" s="61">
        <f t="shared" si="5"/>
        <v>-0.60599999999999987</v>
      </c>
      <c r="M38" s="62">
        <f t="shared" si="6"/>
        <v>-0.2</v>
      </c>
      <c r="N38" s="63">
        <f t="shared" si="7"/>
        <v>-6.5563128854268085E-2</v>
      </c>
    </row>
    <row r="39" spans="1:14" x14ac:dyDescent="0.2">
      <c r="A39" s="8" t="s">
        <v>1</v>
      </c>
      <c r="B39" s="52"/>
      <c r="C39" s="53">
        <v>49.35</v>
      </c>
      <c r="D39" s="54">
        <v>0.16310976113591819</v>
      </c>
      <c r="E39" s="55">
        <v>48.345999999999997</v>
      </c>
      <c r="F39" s="56">
        <f t="shared" ref="F39:F41" si="27">E39/$B$37</f>
        <v>0.159791378153538</v>
      </c>
      <c r="G39" s="57">
        <f t="shared" si="1"/>
        <v>-1.0040000000000049</v>
      </c>
      <c r="H39" s="58">
        <f t="shared" si="25"/>
        <v>-0.33</v>
      </c>
      <c r="I39" s="56">
        <f t="shared" si="26"/>
        <v>-2.0344478216818739E-2</v>
      </c>
      <c r="J39" s="59">
        <v>48.345999999999997</v>
      </c>
      <c r="K39" s="60">
        <f t="shared" ref="K39:K41" si="28">J39/$B$37</f>
        <v>0.159791378153538</v>
      </c>
      <c r="L39" s="61">
        <f t="shared" si="5"/>
        <v>-1.0040000000000049</v>
      </c>
      <c r="M39" s="62">
        <f t="shared" si="6"/>
        <v>-0.33</v>
      </c>
      <c r="N39" s="63">
        <f t="shared" si="7"/>
        <v>-2.0344478216818739E-2</v>
      </c>
    </row>
    <row r="40" spans="1:14" x14ac:dyDescent="0.2">
      <c r="A40" s="8" t="s">
        <v>2</v>
      </c>
      <c r="B40" s="52"/>
      <c r="C40" s="53">
        <v>133.762</v>
      </c>
      <c r="D40" s="54">
        <v>0.44210512399316493</v>
      </c>
      <c r="E40" s="55">
        <v>133.762</v>
      </c>
      <c r="F40" s="56">
        <f t="shared" si="27"/>
        <v>0.44210512399316493</v>
      </c>
      <c r="G40" s="57">
        <f t="shared" si="1"/>
        <v>0</v>
      </c>
      <c r="H40" s="58">
        <f t="shared" si="25"/>
        <v>0</v>
      </c>
      <c r="I40" s="56">
        <f t="shared" si="26"/>
        <v>0</v>
      </c>
      <c r="J40" s="59">
        <v>133.762</v>
      </c>
      <c r="K40" s="60">
        <f t="shared" si="28"/>
        <v>0.44210512399316493</v>
      </c>
      <c r="L40" s="61">
        <f t="shared" si="5"/>
        <v>0</v>
      </c>
      <c r="M40" s="62">
        <f t="shared" si="6"/>
        <v>0</v>
      </c>
      <c r="N40" s="63">
        <f t="shared" si="7"/>
        <v>0</v>
      </c>
    </row>
    <row r="41" spans="1:14" x14ac:dyDescent="0.2">
      <c r="A41" s="8" t="s">
        <v>3</v>
      </c>
      <c r="B41" s="52"/>
      <c r="C41" s="53">
        <v>174.73</v>
      </c>
      <c r="D41" s="54">
        <v>0.57751101445347486</v>
      </c>
      <c r="E41" s="55">
        <v>174.73</v>
      </c>
      <c r="F41" s="56">
        <f t="shared" si="27"/>
        <v>0.57751101445347486</v>
      </c>
      <c r="G41" s="57">
        <f t="shared" si="1"/>
        <v>0</v>
      </c>
      <c r="H41" s="58">
        <f t="shared" si="25"/>
        <v>0</v>
      </c>
      <c r="I41" s="56">
        <f t="shared" si="26"/>
        <v>0</v>
      </c>
      <c r="J41" s="59">
        <v>174.73</v>
      </c>
      <c r="K41" s="60">
        <f t="shared" si="28"/>
        <v>0.57751101445347486</v>
      </c>
      <c r="L41" s="61">
        <f t="shared" si="5"/>
        <v>0</v>
      </c>
      <c r="M41" s="62">
        <f t="shared" si="6"/>
        <v>0</v>
      </c>
      <c r="N41" s="63">
        <f t="shared" si="7"/>
        <v>0</v>
      </c>
    </row>
    <row r="42" spans="1:14" x14ac:dyDescent="0.2">
      <c r="A42" s="4" t="s">
        <v>15</v>
      </c>
      <c r="B42" s="52">
        <v>581.31899999999996</v>
      </c>
      <c r="C42" s="53"/>
      <c r="D42" s="54"/>
      <c r="E42" s="55"/>
      <c r="F42" s="56"/>
      <c r="G42" s="57"/>
      <c r="H42" s="74"/>
      <c r="I42" s="56"/>
      <c r="J42" s="59"/>
      <c r="K42" s="60"/>
      <c r="L42" s="61"/>
      <c r="M42" s="62"/>
      <c r="N42" s="63"/>
    </row>
    <row r="43" spans="1:14" x14ac:dyDescent="0.2">
      <c r="A43" s="8" t="s">
        <v>0</v>
      </c>
      <c r="B43" s="52"/>
      <c r="C43" s="53">
        <v>16.640999999999998</v>
      </c>
      <c r="D43" s="54">
        <v>2.8626279202984935E-2</v>
      </c>
      <c r="E43" s="55">
        <v>16.276</v>
      </c>
      <c r="F43" s="56">
        <f>E43/$B$42</f>
        <v>2.7998396749461141E-2</v>
      </c>
      <c r="G43" s="57">
        <f t="shared" si="1"/>
        <v>-0.36499999999999844</v>
      </c>
      <c r="H43" s="58">
        <f t="shared" ref="H43:H46" si="29">ROUND((F43-D43)*100,2)</f>
        <v>-0.06</v>
      </c>
      <c r="I43" s="56">
        <f t="shared" ref="I43:I46" si="30">(E43-C43)/C43</f>
        <v>-2.1933778018147856E-2</v>
      </c>
      <c r="J43" s="59">
        <v>16.276</v>
      </c>
      <c r="K43" s="60">
        <f>J43/$B$42</f>
        <v>2.7998396749461141E-2</v>
      </c>
      <c r="L43" s="61">
        <f t="shared" si="5"/>
        <v>-0.36499999999999844</v>
      </c>
      <c r="M43" s="62">
        <f t="shared" si="6"/>
        <v>-0.06</v>
      </c>
      <c r="N43" s="63">
        <f t="shared" si="7"/>
        <v>-2.1933778018147856E-2</v>
      </c>
    </row>
    <row r="44" spans="1:14" x14ac:dyDescent="0.2">
      <c r="A44" s="8" t="s">
        <v>1</v>
      </c>
      <c r="B44" s="52"/>
      <c r="C44" s="53">
        <v>86.447000000000003</v>
      </c>
      <c r="D44" s="54">
        <v>0.14870836838293605</v>
      </c>
      <c r="E44" s="55">
        <v>86.447000000000003</v>
      </c>
      <c r="F44" s="56">
        <f t="shared" ref="F44:F46" si="31">E44/$B$42</f>
        <v>0.14870836838293605</v>
      </c>
      <c r="G44" s="57">
        <f t="shared" si="1"/>
        <v>0</v>
      </c>
      <c r="H44" s="58">
        <f t="shared" si="29"/>
        <v>0</v>
      </c>
      <c r="I44" s="56">
        <f t="shared" si="30"/>
        <v>0</v>
      </c>
      <c r="J44" s="59">
        <v>84.278999999999996</v>
      </c>
      <c r="K44" s="60">
        <f t="shared" ref="K44:K46" si="32">J44/$B$42</f>
        <v>0.14497891863159471</v>
      </c>
      <c r="L44" s="61">
        <f t="shared" si="5"/>
        <v>-2.1680000000000064</v>
      </c>
      <c r="M44" s="62">
        <f t="shared" si="6"/>
        <v>-0.37</v>
      </c>
      <c r="N44" s="63">
        <f t="shared" si="7"/>
        <v>-2.5078950108158828E-2</v>
      </c>
    </row>
    <row r="45" spans="1:14" x14ac:dyDescent="0.2">
      <c r="A45" s="8" t="s">
        <v>2</v>
      </c>
      <c r="B45" s="52"/>
      <c r="C45" s="53">
        <v>286.49099999999999</v>
      </c>
      <c r="D45" s="54">
        <v>0.49282923833557823</v>
      </c>
      <c r="E45" s="55">
        <v>286.43200000000002</v>
      </c>
      <c r="F45" s="56">
        <f t="shared" si="31"/>
        <v>0.49272774500747446</v>
      </c>
      <c r="G45" s="57">
        <f t="shared" si="1"/>
        <v>-5.8999999999969077E-2</v>
      </c>
      <c r="H45" s="58">
        <f t="shared" si="29"/>
        <v>-0.01</v>
      </c>
      <c r="I45" s="56">
        <f t="shared" si="30"/>
        <v>-2.0594015169750213E-4</v>
      </c>
      <c r="J45" s="59">
        <v>286.43200000000002</v>
      </c>
      <c r="K45" s="60">
        <f t="shared" si="32"/>
        <v>0.49272774500747446</v>
      </c>
      <c r="L45" s="61">
        <f t="shared" si="5"/>
        <v>-5.8999999999969077E-2</v>
      </c>
      <c r="M45" s="62">
        <f t="shared" si="6"/>
        <v>-0.01</v>
      </c>
      <c r="N45" s="63">
        <f t="shared" si="7"/>
        <v>-2.0594015169750213E-4</v>
      </c>
    </row>
    <row r="46" spans="1:14" x14ac:dyDescent="0.2">
      <c r="A46" s="8" t="s">
        <v>3</v>
      </c>
      <c r="B46" s="52"/>
      <c r="C46" s="53">
        <v>398.41899999999998</v>
      </c>
      <c r="D46" s="54">
        <v>0.68537068287807557</v>
      </c>
      <c r="E46" s="55">
        <v>398.41899999999998</v>
      </c>
      <c r="F46" s="56">
        <f t="shared" si="31"/>
        <v>0.68537068287807557</v>
      </c>
      <c r="G46" s="57">
        <f t="shared" si="1"/>
        <v>0</v>
      </c>
      <c r="H46" s="58">
        <f t="shared" si="29"/>
        <v>0</v>
      </c>
      <c r="I46" s="56">
        <f t="shared" si="30"/>
        <v>0</v>
      </c>
      <c r="J46" s="59">
        <v>398.41899999999998</v>
      </c>
      <c r="K46" s="60">
        <f t="shared" si="32"/>
        <v>0.68537068287807557</v>
      </c>
      <c r="L46" s="61">
        <f t="shared" si="5"/>
        <v>0</v>
      </c>
      <c r="M46" s="62">
        <f t="shared" si="6"/>
        <v>0</v>
      </c>
      <c r="N46" s="63">
        <f t="shared" si="7"/>
        <v>0</v>
      </c>
    </row>
    <row r="47" spans="1:14" x14ac:dyDescent="0.2">
      <c r="A47" s="4" t="s">
        <v>17</v>
      </c>
      <c r="B47" s="52">
        <v>995.53099999999995</v>
      </c>
      <c r="C47" s="53"/>
      <c r="D47" s="54"/>
      <c r="E47" s="55"/>
      <c r="F47" s="56"/>
      <c r="G47" s="57"/>
      <c r="H47" s="74"/>
      <c r="I47" s="56"/>
      <c r="J47" s="59"/>
      <c r="K47" s="60"/>
      <c r="L47" s="61"/>
      <c r="M47" s="62"/>
      <c r="N47" s="63"/>
    </row>
    <row r="48" spans="1:14" x14ac:dyDescent="0.2">
      <c r="A48" s="8" t="s">
        <v>0</v>
      </c>
      <c r="B48" s="52"/>
      <c r="C48" s="53">
        <v>27.625</v>
      </c>
      <c r="D48" s="54">
        <v>2.7749010327152043E-2</v>
      </c>
      <c r="E48" s="55">
        <v>26.695</v>
      </c>
      <c r="F48" s="56">
        <f>E48/$B$47</f>
        <v>2.6814835499848828E-2</v>
      </c>
      <c r="G48" s="57">
        <f t="shared" si="1"/>
        <v>-0.92999999999999972</v>
      </c>
      <c r="H48" s="58">
        <f t="shared" ref="H48:H51" si="33">ROUND((F48-D48)*100,2)</f>
        <v>-0.09</v>
      </c>
      <c r="I48" s="56">
        <f t="shared" ref="I48:I51" si="34">(E48-C48)/C48</f>
        <v>-3.3665158371040713E-2</v>
      </c>
      <c r="J48" s="59">
        <v>24.759</v>
      </c>
      <c r="K48" s="60">
        <f>J48/$B$47</f>
        <v>2.4870144676559545E-2</v>
      </c>
      <c r="L48" s="61">
        <f t="shared" si="5"/>
        <v>-2.8659999999999997</v>
      </c>
      <c r="M48" s="62">
        <f t="shared" si="6"/>
        <v>-0.28999999999999998</v>
      </c>
      <c r="N48" s="63">
        <f t="shared" si="7"/>
        <v>-0.10374660633484162</v>
      </c>
    </row>
    <row r="49" spans="1:14" x14ac:dyDescent="0.2">
      <c r="A49" s="8" t="s">
        <v>1</v>
      </c>
      <c r="B49" s="52"/>
      <c r="C49" s="53">
        <v>189.03700000000001</v>
      </c>
      <c r="D49" s="54">
        <v>0.18988559874077252</v>
      </c>
      <c r="E49" s="55">
        <v>189.03700000000001</v>
      </c>
      <c r="F49" s="56">
        <f t="shared" ref="F49:F51" si="35">E49/$B$47</f>
        <v>0.18988559874077252</v>
      </c>
      <c r="G49" s="57">
        <f t="shared" si="1"/>
        <v>0</v>
      </c>
      <c r="H49" s="58">
        <f t="shared" si="33"/>
        <v>0</v>
      </c>
      <c r="I49" s="56">
        <f t="shared" si="34"/>
        <v>0</v>
      </c>
      <c r="J49" s="59">
        <v>186.137</v>
      </c>
      <c r="K49" s="60">
        <f t="shared" ref="K49:K51" si="36">J49/$B$47</f>
        <v>0.18697258046208506</v>
      </c>
      <c r="L49" s="61">
        <f t="shared" si="5"/>
        <v>-2.9000000000000057</v>
      </c>
      <c r="M49" s="62">
        <f t="shared" si="6"/>
        <v>-0.28999999999999998</v>
      </c>
      <c r="N49" s="63">
        <f t="shared" si="7"/>
        <v>-1.5340912096573716E-2</v>
      </c>
    </row>
    <row r="50" spans="1:14" x14ac:dyDescent="0.2">
      <c r="A50" s="8" t="s">
        <v>2</v>
      </c>
      <c r="B50" s="52"/>
      <c r="C50" s="53">
        <v>527.56299999999999</v>
      </c>
      <c r="D50" s="54">
        <v>0.52993126281351366</v>
      </c>
      <c r="E50" s="55">
        <v>527.56299999999999</v>
      </c>
      <c r="F50" s="56">
        <f t="shared" si="35"/>
        <v>0.52993126281351366</v>
      </c>
      <c r="G50" s="57">
        <f t="shared" si="1"/>
        <v>0</v>
      </c>
      <c r="H50" s="58">
        <f t="shared" si="33"/>
        <v>0</v>
      </c>
      <c r="I50" s="56">
        <f t="shared" si="34"/>
        <v>0</v>
      </c>
      <c r="J50" s="59">
        <v>527.077</v>
      </c>
      <c r="K50" s="60">
        <f t="shared" si="36"/>
        <v>0.52944308112956806</v>
      </c>
      <c r="L50" s="61">
        <f t="shared" si="5"/>
        <v>-0.48599999999999</v>
      </c>
      <c r="M50" s="62">
        <f t="shared" si="6"/>
        <v>-0.05</v>
      </c>
      <c r="N50" s="63">
        <f t="shared" si="7"/>
        <v>-9.2121699209381626E-4</v>
      </c>
    </row>
    <row r="51" spans="1:14" x14ac:dyDescent="0.2">
      <c r="A51" s="8" t="s">
        <v>3</v>
      </c>
      <c r="B51" s="52"/>
      <c r="C51" s="53">
        <v>715.94</v>
      </c>
      <c r="D51" s="54">
        <v>0.71915389877361935</v>
      </c>
      <c r="E51" s="55">
        <v>715.94</v>
      </c>
      <c r="F51" s="56">
        <f t="shared" si="35"/>
        <v>0.71915389877361935</v>
      </c>
      <c r="G51" s="57">
        <f t="shared" si="1"/>
        <v>0</v>
      </c>
      <c r="H51" s="58">
        <f t="shared" si="33"/>
        <v>0</v>
      </c>
      <c r="I51" s="56">
        <f t="shared" si="34"/>
        <v>0</v>
      </c>
      <c r="J51" s="59">
        <v>715.57899999999995</v>
      </c>
      <c r="K51" s="60">
        <f t="shared" si="36"/>
        <v>0.71879127822237576</v>
      </c>
      <c r="L51" s="61">
        <f t="shared" si="5"/>
        <v>-0.36100000000010368</v>
      </c>
      <c r="M51" s="62">
        <f t="shared" si="6"/>
        <v>-0.04</v>
      </c>
      <c r="N51" s="63">
        <f t="shared" si="7"/>
        <v>-5.0423219822904664E-4</v>
      </c>
    </row>
    <row r="52" spans="1:14" x14ac:dyDescent="0.2">
      <c r="A52" s="4" t="s">
        <v>18</v>
      </c>
      <c r="B52" s="52">
        <v>1910.53</v>
      </c>
      <c r="C52" s="53"/>
      <c r="D52" s="54"/>
      <c r="E52" s="55"/>
      <c r="F52" s="56"/>
      <c r="G52" s="57"/>
      <c r="H52" s="74"/>
      <c r="I52" s="56"/>
      <c r="J52" s="59"/>
      <c r="K52" s="60"/>
      <c r="L52" s="61"/>
      <c r="M52" s="62"/>
      <c r="N52" s="63"/>
    </row>
    <row r="53" spans="1:14" x14ac:dyDescent="0.2">
      <c r="A53" s="8" t="s">
        <v>0</v>
      </c>
      <c r="B53" s="52"/>
      <c r="C53" s="53">
        <v>26.66</v>
      </c>
      <c r="D53" s="54">
        <v>1.3954243063443129E-2</v>
      </c>
      <c r="E53" s="55">
        <v>26.001999999999999</v>
      </c>
      <c r="F53" s="56">
        <f>E53/$B$52</f>
        <v>1.360983601409033E-2</v>
      </c>
      <c r="G53" s="57">
        <f t="shared" si="1"/>
        <v>-0.65800000000000125</v>
      </c>
      <c r="H53" s="58">
        <f t="shared" ref="H53:H56" si="37">ROUND((F53-D53)*100,2)</f>
        <v>-0.03</v>
      </c>
      <c r="I53" s="56">
        <f t="shared" ref="I53:I56" si="38">(E53-C53)/C53</f>
        <v>-2.468117029257319E-2</v>
      </c>
      <c r="J53" s="59">
        <v>25.794</v>
      </c>
      <c r="K53" s="60">
        <f>J53/$B$52</f>
        <v>1.3500965700617106E-2</v>
      </c>
      <c r="L53" s="61">
        <f t="shared" si="5"/>
        <v>-0.86599999999999966</v>
      </c>
      <c r="M53" s="62">
        <f t="shared" si="6"/>
        <v>-0.05</v>
      </c>
      <c r="N53" s="63">
        <f t="shared" si="7"/>
        <v>-3.2483120780195038E-2</v>
      </c>
    </row>
    <row r="54" spans="1:14" x14ac:dyDescent="0.2">
      <c r="A54" s="8" t="s">
        <v>1</v>
      </c>
      <c r="B54" s="52"/>
      <c r="C54" s="53">
        <v>165.70500000000001</v>
      </c>
      <c r="D54" s="54">
        <v>8.6732477375387987E-2</v>
      </c>
      <c r="E54" s="55">
        <v>163.64500000000001</v>
      </c>
      <c r="F54" s="56">
        <f t="shared" ref="F54:F56" si="39">E54/$B$52</f>
        <v>8.5654242540028167E-2</v>
      </c>
      <c r="G54" s="57">
        <f t="shared" si="1"/>
        <v>-2.0600000000000023</v>
      </c>
      <c r="H54" s="58">
        <f t="shared" si="37"/>
        <v>-0.11</v>
      </c>
      <c r="I54" s="56">
        <f t="shared" si="38"/>
        <v>-1.2431731088379964E-2</v>
      </c>
      <c r="J54" s="59">
        <v>163.64500000000001</v>
      </c>
      <c r="K54" s="60">
        <f t="shared" ref="K54:K56" si="40">J54/$B$52</f>
        <v>8.5654242540028167E-2</v>
      </c>
      <c r="L54" s="61">
        <f t="shared" si="5"/>
        <v>-2.0600000000000023</v>
      </c>
      <c r="M54" s="62">
        <f t="shared" si="6"/>
        <v>-0.11</v>
      </c>
      <c r="N54" s="63">
        <f t="shared" si="7"/>
        <v>-1.2431731088379964E-2</v>
      </c>
    </row>
    <row r="55" spans="1:14" x14ac:dyDescent="0.2">
      <c r="A55" s="8" t="s">
        <v>2</v>
      </c>
      <c r="B55" s="52"/>
      <c r="C55" s="53">
        <v>439.315</v>
      </c>
      <c r="D55" s="54">
        <v>0.2299440469398544</v>
      </c>
      <c r="E55" s="55">
        <v>439.315</v>
      </c>
      <c r="F55" s="56">
        <f t="shared" si="39"/>
        <v>0.2299440469398544</v>
      </c>
      <c r="G55" s="57">
        <f t="shared" si="1"/>
        <v>0</v>
      </c>
      <c r="H55" s="58">
        <f t="shared" si="37"/>
        <v>0</v>
      </c>
      <c r="I55" s="56">
        <f t="shared" si="38"/>
        <v>0</v>
      </c>
      <c r="J55" s="59">
        <v>439.315</v>
      </c>
      <c r="K55" s="60">
        <f t="shared" si="40"/>
        <v>0.2299440469398544</v>
      </c>
      <c r="L55" s="61">
        <f t="shared" si="5"/>
        <v>0</v>
      </c>
      <c r="M55" s="62">
        <f t="shared" si="6"/>
        <v>0</v>
      </c>
      <c r="N55" s="63">
        <f t="shared" si="7"/>
        <v>0</v>
      </c>
    </row>
    <row r="56" spans="1:14" x14ac:dyDescent="0.2">
      <c r="A56" s="8" t="s">
        <v>3</v>
      </c>
      <c r="B56" s="52"/>
      <c r="C56" s="53">
        <v>697.38400000000001</v>
      </c>
      <c r="D56" s="54">
        <v>0.3650212244769776</v>
      </c>
      <c r="E56" s="55">
        <v>697.38400000000001</v>
      </c>
      <c r="F56" s="56">
        <f t="shared" si="39"/>
        <v>0.3650212244769776</v>
      </c>
      <c r="G56" s="57">
        <f t="shared" si="1"/>
        <v>0</v>
      </c>
      <c r="H56" s="58">
        <f t="shared" si="37"/>
        <v>0</v>
      </c>
      <c r="I56" s="56">
        <f t="shared" si="38"/>
        <v>0</v>
      </c>
      <c r="J56" s="59">
        <v>697.13099999999997</v>
      </c>
      <c r="K56" s="60">
        <f t="shared" si="40"/>
        <v>0.3648888004899164</v>
      </c>
      <c r="L56" s="61">
        <f t="shared" si="5"/>
        <v>-0.25300000000004275</v>
      </c>
      <c r="M56" s="62">
        <f t="shared" si="6"/>
        <v>-0.01</v>
      </c>
      <c r="N56" s="63">
        <f t="shared" si="7"/>
        <v>-3.6278434836480727E-4</v>
      </c>
    </row>
    <row r="57" spans="1:14" x14ac:dyDescent="0.2">
      <c r="A57" s="4" t="s">
        <v>50</v>
      </c>
      <c r="B57" s="52">
        <v>203.99799999999999</v>
      </c>
      <c r="C57" s="53"/>
      <c r="D57" s="54"/>
      <c r="E57" s="55"/>
      <c r="F57" s="56"/>
      <c r="G57" s="57"/>
      <c r="H57" s="74"/>
      <c r="I57" s="56"/>
      <c r="J57" s="59"/>
      <c r="K57" s="60"/>
      <c r="L57" s="61"/>
      <c r="M57" s="62"/>
      <c r="N57" s="63"/>
    </row>
    <row r="58" spans="1:14" x14ac:dyDescent="0.2">
      <c r="A58" s="8" t="s">
        <v>0</v>
      </c>
      <c r="B58" s="52"/>
      <c r="C58" s="53">
        <v>5.0090000000000003</v>
      </c>
      <c r="D58" s="54">
        <v>2.4554162295708785E-2</v>
      </c>
      <c r="E58" s="55">
        <v>5.0090000000000003</v>
      </c>
      <c r="F58" s="56">
        <f>E58/$B$57</f>
        <v>2.4554162295708785E-2</v>
      </c>
      <c r="G58" s="57">
        <f t="shared" si="1"/>
        <v>0</v>
      </c>
      <c r="H58" s="58">
        <f t="shared" ref="H58:H61" si="41">ROUND((F58-D58)*100,2)</f>
        <v>0</v>
      </c>
      <c r="I58" s="56">
        <f t="shared" ref="I58:I61" si="42">(E58-C58)/C58</f>
        <v>0</v>
      </c>
      <c r="J58" s="59">
        <v>4.5510000000000002</v>
      </c>
      <c r="K58" s="60">
        <f>J58/$B$57</f>
        <v>2.2309042245512212E-2</v>
      </c>
      <c r="L58" s="61">
        <f t="shared" si="5"/>
        <v>-0.45800000000000018</v>
      </c>
      <c r="M58" s="62">
        <f t="shared" si="6"/>
        <v>-0.22</v>
      </c>
      <c r="N58" s="63">
        <f t="shared" si="7"/>
        <v>-9.1435416250748677E-2</v>
      </c>
    </row>
    <row r="59" spans="1:14" x14ac:dyDescent="0.2">
      <c r="A59" s="8" t="s">
        <v>1</v>
      </c>
      <c r="B59" s="52"/>
      <c r="C59" s="53">
        <v>31.039000000000001</v>
      </c>
      <c r="D59" s="71">
        <v>0.15215345248482828</v>
      </c>
      <c r="E59" s="55">
        <v>30.815999999999999</v>
      </c>
      <c r="F59" s="56">
        <f t="shared" ref="F59:F61" si="43">E59/$B$57</f>
        <v>0.15106030451278935</v>
      </c>
      <c r="G59" s="57">
        <f t="shared" si="1"/>
        <v>-0.22300000000000253</v>
      </c>
      <c r="H59" s="58">
        <f t="shared" si="41"/>
        <v>-0.11</v>
      </c>
      <c r="I59" s="56">
        <f t="shared" si="42"/>
        <v>-7.1845098102388131E-3</v>
      </c>
      <c r="J59" s="59">
        <v>30.815999999999999</v>
      </c>
      <c r="K59" s="60">
        <f t="shared" ref="K59:K61" si="44">J59/$B$57</f>
        <v>0.15106030451278935</v>
      </c>
      <c r="L59" s="61">
        <f t="shared" si="5"/>
        <v>-0.22300000000000253</v>
      </c>
      <c r="M59" s="62">
        <f t="shared" si="6"/>
        <v>-0.11</v>
      </c>
      <c r="N59" s="63">
        <f t="shared" si="7"/>
        <v>-7.1845098102388131E-3</v>
      </c>
    </row>
    <row r="60" spans="1:14" x14ac:dyDescent="0.2">
      <c r="A60" s="8" t="s">
        <v>2</v>
      </c>
      <c r="B60" s="52"/>
      <c r="C60" s="53">
        <v>73.614000000000004</v>
      </c>
      <c r="D60" s="71">
        <v>0.3608564789850881</v>
      </c>
      <c r="E60" s="55">
        <v>73.268000000000001</v>
      </c>
      <c r="F60" s="56">
        <f t="shared" si="43"/>
        <v>0.35916038392533262</v>
      </c>
      <c r="G60" s="57">
        <f t="shared" si="1"/>
        <v>-0.34600000000000364</v>
      </c>
      <c r="H60" s="58">
        <f t="shared" si="41"/>
        <v>-0.17</v>
      </c>
      <c r="I60" s="56">
        <f t="shared" si="42"/>
        <v>-4.7001928980900864E-3</v>
      </c>
      <c r="J60" s="59">
        <v>73.268000000000001</v>
      </c>
      <c r="K60" s="60">
        <f t="shared" si="44"/>
        <v>0.35916038392533262</v>
      </c>
      <c r="L60" s="61">
        <f t="shared" si="5"/>
        <v>-0.34600000000000364</v>
      </c>
      <c r="M60" s="62">
        <f t="shared" si="6"/>
        <v>-0.17</v>
      </c>
      <c r="N60" s="63">
        <f t="shared" si="7"/>
        <v>-4.7001928980900864E-3</v>
      </c>
    </row>
    <row r="61" spans="1:14" x14ac:dyDescent="0.2">
      <c r="A61" s="72" t="s">
        <v>3</v>
      </c>
      <c r="B61" s="52"/>
      <c r="C61" s="53">
        <v>104.47</v>
      </c>
      <c r="D61" s="71">
        <v>0.51211286385160637</v>
      </c>
      <c r="E61" s="55">
        <v>104.47</v>
      </c>
      <c r="F61" s="56">
        <f t="shared" si="43"/>
        <v>0.51211286385160637</v>
      </c>
      <c r="G61" s="57">
        <f t="shared" si="1"/>
        <v>0</v>
      </c>
      <c r="H61" s="58">
        <f t="shared" si="41"/>
        <v>0</v>
      </c>
      <c r="I61" s="56">
        <f t="shared" si="42"/>
        <v>0</v>
      </c>
      <c r="J61" s="59">
        <v>104.47</v>
      </c>
      <c r="K61" s="60">
        <f t="shared" si="44"/>
        <v>0.51211286385160637</v>
      </c>
      <c r="L61" s="61">
        <f t="shared" si="5"/>
        <v>0</v>
      </c>
      <c r="M61" s="62">
        <f t="shared" si="6"/>
        <v>0</v>
      </c>
      <c r="N61" s="63">
        <f t="shared" si="7"/>
        <v>0</v>
      </c>
    </row>
    <row r="62" spans="1:14" ht="12.75" customHeight="1" x14ac:dyDescent="0.2">
      <c r="A62" s="186" t="s">
        <v>73</v>
      </c>
      <c r="B62" s="186"/>
      <c r="C62" s="186"/>
      <c r="D62" s="186"/>
      <c r="E62" s="186"/>
      <c r="F62" s="186"/>
      <c r="G62" s="186"/>
      <c r="H62" s="186"/>
      <c r="I62" s="186"/>
    </row>
    <row r="63" spans="1:14" ht="80.25" customHeight="1" x14ac:dyDescent="0.2">
      <c r="A63" s="168" t="s">
        <v>155</v>
      </c>
      <c r="B63" s="168"/>
      <c r="C63" s="168"/>
      <c r="D63" s="168"/>
      <c r="E63" s="168"/>
      <c r="F63" s="168"/>
      <c r="G63" s="168"/>
      <c r="H63" s="168"/>
      <c r="I63" s="168"/>
    </row>
    <row r="64" spans="1:14" ht="26.45" customHeight="1" x14ac:dyDescent="0.2">
      <c r="A64" s="169" t="s">
        <v>117</v>
      </c>
      <c r="B64" s="169"/>
      <c r="C64" s="169"/>
      <c r="D64" s="169"/>
      <c r="E64" s="169"/>
      <c r="F64" s="169"/>
      <c r="G64" s="169"/>
      <c r="H64" s="169"/>
      <c r="I64" s="169"/>
    </row>
  </sheetData>
  <mergeCells count="8">
    <mergeCell ref="J6:N6"/>
    <mergeCell ref="B6:D6"/>
    <mergeCell ref="A64:I64"/>
    <mergeCell ref="A2:I2"/>
    <mergeCell ref="E6:I6"/>
    <mergeCell ref="E5:G5"/>
    <mergeCell ref="A62:I62"/>
    <mergeCell ref="A63:I63"/>
  </mergeCells>
  <pageMargins left="0.7" right="0.7" top="0.75" bottom="0.75" header="0.3" footer="0.3"/>
  <pageSetup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N50"/>
  <sheetViews>
    <sheetView zoomScaleNormal="100" workbookViewId="0">
      <pane xSplit="1" ySplit="7" topLeftCell="I45" activePane="bottomRight" state="frozen"/>
      <selection pane="topRight" activeCell="B1" sqref="B1"/>
      <selection pane="bottomLeft" activeCell="A8" sqref="A8"/>
      <selection pane="bottomRight" activeCell="J8" sqref="J8:J47"/>
    </sheetView>
  </sheetViews>
  <sheetFormatPr defaultColWidth="9.140625" defaultRowHeight="12.75" x14ac:dyDescent="0.2"/>
  <cols>
    <col min="1" max="1" width="48.85546875" style="1" customWidth="1"/>
    <col min="2" max="9" width="16.140625" style="10" customWidth="1"/>
    <col min="10" max="14" width="16.140625" style="1" customWidth="1"/>
    <col min="15" max="16384" width="9.140625" style="1"/>
  </cols>
  <sheetData>
    <row r="1" spans="1:14" s="17" customFormat="1" x14ac:dyDescent="0.2">
      <c r="A1" s="15" t="s">
        <v>69</v>
      </c>
      <c r="B1" s="16"/>
      <c r="C1" s="12"/>
      <c r="D1" s="12"/>
      <c r="E1" s="12"/>
      <c r="F1" s="12"/>
      <c r="G1" s="12"/>
      <c r="H1" s="12"/>
      <c r="I1" s="12"/>
    </row>
    <row r="2" spans="1:14" s="17" customFormat="1" x14ac:dyDescent="0.2">
      <c r="A2" s="176" t="s">
        <v>146</v>
      </c>
      <c r="B2" s="176"/>
      <c r="C2" s="176"/>
      <c r="D2" s="176"/>
      <c r="E2" s="176"/>
      <c r="F2" s="176"/>
      <c r="G2" s="176"/>
      <c r="H2" s="176"/>
      <c r="I2" s="176"/>
    </row>
    <row r="3" spans="1:14" s="17" customFormat="1" x14ac:dyDescent="0.2">
      <c r="A3" s="20" t="s">
        <v>115</v>
      </c>
      <c r="B3" s="16"/>
      <c r="C3" s="12"/>
      <c r="D3" s="12"/>
      <c r="E3" s="12"/>
      <c r="F3" s="12"/>
      <c r="G3" s="12"/>
      <c r="H3" s="12"/>
      <c r="I3" s="12"/>
    </row>
    <row r="4" spans="1:14" s="17" customFormat="1" x14ac:dyDescent="0.2">
      <c r="A4" s="19" t="s">
        <v>116</v>
      </c>
      <c r="B4" s="16"/>
      <c r="C4" s="12"/>
      <c r="D4" s="12"/>
      <c r="E4" s="12"/>
      <c r="F4" s="12"/>
      <c r="G4" s="12"/>
      <c r="H4" s="12"/>
      <c r="I4" s="12"/>
    </row>
    <row r="5" spans="1:14" s="17" customFormat="1" x14ac:dyDescent="0.2">
      <c r="A5" s="17" t="s">
        <v>97</v>
      </c>
      <c r="B5" s="12"/>
      <c r="C5" s="12"/>
      <c r="D5" s="12"/>
      <c r="E5" s="177"/>
      <c r="F5" s="177"/>
      <c r="G5" s="177"/>
      <c r="H5" s="12"/>
      <c r="I5" s="12"/>
    </row>
    <row r="6" spans="1:14" s="17" customFormat="1" ht="29.25" customHeight="1" x14ac:dyDescent="0.2">
      <c r="B6" s="175" t="s">
        <v>151</v>
      </c>
      <c r="C6" s="175"/>
      <c r="D6" s="175"/>
      <c r="E6" s="178" t="s">
        <v>141</v>
      </c>
      <c r="F6" s="179"/>
      <c r="G6" s="179"/>
      <c r="H6" s="179"/>
      <c r="I6" s="185"/>
      <c r="J6" s="187" t="s">
        <v>152</v>
      </c>
      <c r="K6" s="172"/>
      <c r="L6" s="172"/>
      <c r="M6" s="172"/>
      <c r="N6" s="173"/>
    </row>
    <row r="7" spans="1:14" s="17" customFormat="1" ht="36.950000000000003" customHeight="1" x14ac:dyDescent="0.2">
      <c r="A7" s="43"/>
      <c r="B7" s="45" t="s">
        <v>61</v>
      </c>
      <c r="C7" s="46" t="s">
        <v>85</v>
      </c>
      <c r="D7" s="46" t="s">
        <v>84</v>
      </c>
      <c r="E7" s="47" t="s">
        <v>86</v>
      </c>
      <c r="F7" s="48" t="s">
        <v>83</v>
      </c>
      <c r="G7" s="48" t="s">
        <v>62</v>
      </c>
      <c r="H7" s="48" t="s">
        <v>63</v>
      </c>
      <c r="I7" s="48" t="s">
        <v>66</v>
      </c>
      <c r="J7" s="49" t="s">
        <v>86</v>
      </c>
      <c r="K7" s="50" t="s">
        <v>83</v>
      </c>
      <c r="L7" s="50" t="s">
        <v>62</v>
      </c>
      <c r="M7" s="50" t="s">
        <v>63</v>
      </c>
      <c r="N7" s="51" t="s">
        <v>66</v>
      </c>
    </row>
    <row r="8" spans="1:14" ht="15" x14ac:dyDescent="0.2">
      <c r="A8" s="1" t="s">
        <v>81</v>
      </c>
      <c r="B8" s="78">
        <v>8068</v>
      </c>
      <c r="C8" s="79"/>
      <c r="D8" s="80"/>
      <c r="E8" s="81"/>
      <c r="F8" s="82"/>
      <c r="G8" s="57"/>
      <c r="H8" s="74"/>
      <c r="I8" s="56"/>
      <c r="J8" s="83"/>
      <c r="K8" s="84"/>
      <c r="L8" s="61"/>
      <c r="M8" s="75"/>
      <c r="N8" s="63"/>
    </row>
    <row r="9" spans="1:14" ht="15" x14ac:dyDescent="0.2">
      <c r="A9" s="7" t="s">
        <v>79</v>
      </c>
      <c r="B9" s="85"/>
      <c r="C9" s="86"/>
      <c r="D9" s="87"/>
      <c r="E9" s="88"/>
      <c r="F9" s="89"/>
      <c r="G9" s="67"/>
      <c r="H9" s="90"/>
      <c r="I9" s="67"/>
      <c r="J9" s="91"/>
      <c r="K9" s="92"/>
      <c r="L9" s="70"/>
      <c r="M9" s="93"/>
      <c r="N9" s="94"/>
    </row>
    <row r="10" spans="1:14" x14ac:dyDescent="0.2">
      <c r="A10" s="4" t="s">
        <v>0</v>
      </c>
      <c r="B10" s="52"/>
      <c r="C10" s="53">
        <v>436.64299999999997</v>
      </c>
      <c r="D10" s="71">
        <v>5.4120352007932568E-2</v>
      </c>
      <c r="E10" s="55">
        <v>435.51299999999998</v>
      </c>
      <c r="F10" s="56">
        <f>E10/$B$8</f>
        <v>5.3980292513634107E-2</v>
      </c>
      <c r="G10" s="57">
        <f>E10-C10</f>
        <v>-1.1299999999999955</v>
      </c>
      <c r="H10" s="58">
        <f>ROUND((F10-D10)*100,2)</f>
        <v>-0.01</v>
      </c>
      <c r="I10" s="56">
        <f>(E10-C10)/C10</f>
        <v>-2.5879265212083911E-3</v>
      </c>
      <c r="J10" s="59">
        <v>433.93400000000003</v>
      </c>
      <c r="K10" s="60">
        <f>J10/$B$8</f>
        <v>5.3784581060981662E-2</v>
      </c>
      <c r="L10" s="61">
        <f>J10-C10</f>
        <v>-2.7089999999999463</v>
      </c>
      <c r="M10" s="62">
        <f>ROUND((K10-D10)*100,2)</f>
        <v>-0.03</v>
      </c>
      <c r="N10" s="63">
        <f>(J10-C10)/C10</f>
        <v>-6.2041530495163021E-3</v>
      </c>
    </row>
    <row r="11" spans="1:14" x14ac:dyDescent="0.2">
      <c r="A11" s="4" t="s">
        <v>1</v>
      </c>
      <c r="B11" s="52"/>
      <c r="C11" s="53">
        <v>1287.0119999999999</v>
      </c>
      <c r="D11" s="71">
        <v>0.15952057511155179</v>
      </c>
      <c r="E11" s="55">
        <v>1285.713</v>
      </c>
      <c r="F11" s="56">
        <f t="shared" ref="F11:F13" si="0">E11/$B$8</f>
        <v>0.15935956866633613</v>
      </c>
      <c r="G11" s="57">
        <f t="shared" ref="G11:G47" si="1">E11-C11</f>
        <v>-1.2989999999999782</v>
      </c>
      <c r="H11" s="58">
        <f t="shared" ref="H11:H13" si="2">ROUND((F11-D11)*100,2)</f>
        <v>-0.02</v>
      </c>
      <c r="I11" s="56">
        <f t="shared" ref="I11:I13" si="3">(E11-C11)/C11</f>
        <v>-1.0093145984652655E-3</v>
      </c>
      <c r="J11" s="59">
        <v>1283.729</v>
      </c>
      <c r="K11" s="60">
        <f t="shared" ref="K11:K13" si="4">J11/$B$8</f>
        <v>0.15911365889935547</v>
      </c>
      <c r="L11" s="61">
        <f t="shared" ref="L11:L47" si="5">J11-C11</f>
        <v>-3.2829999999999018</v>
      </c>
      <c r="M11" s="62">
        <f t="shared" ref="M11:M47" si="6">ROUND((K11-D11)*100,2)</f>
        <v>-0.04</v>
      </c>
      <c r="N11" s="63">
        <f t="shared" ref="N11:N47" si="7">(J11-C11)/C11</f>
        <v>-2.5508697665599868E-3</v>
      </c>
    </row>
    <row r="12" spans="1:14" x14ac:dyDescent="0.2">
      <c r="A12" s="4" t="s">
        <v>2</v>
      </c>
      <c r="B12" s="52"/>
      <c r="C12" s="53">
        <v>2621.837</v>
      </c>
      <c r="D12" s="71">
        <v>0.32496740208230046</v>
      </c>
      <c r="E12" s="55">
        <v>2621.6669999999999</v>
      </c>
      <c r="F12" s="56">
        <f t="shared" si="0"/>
        <v>0.32494633118492811</v>
      </c>
      <c r="G12" s="57">
        <f t="shared" si="1"/>
        <v>-0.17000000000007276</v>
      </c>
      <c r="H12" s="58">
        <f t="shared" si="2"/>
        <v>0</v>
      </c>
      <c r="I12" s="56">
        <f t="shared" si="3"/>
        <v>-6.4840033915179607E-5</v>
      </c>
      <c r="J12" s="59">
        <v>2621.5169999999998</v>
      </c>
      <c r="K12" s="60">
        <f t="shared" si="4"/>
        <v>0.32492773921665841</v>
      </c>
      <c r="L12" s="61">
        <f t="shared" si="5"/>
        <v>-0.32000000000016371</v>
      </c>
      <c r="M12" s="62">
        <f t="shared" si="6"/>
        <v>0</v>
      </c>
      <c r="N12" s="63">
        <f t="shared" si="7"/>
        <v>-1.2205182854623065E-4</v>
      </c>
    </row>
    <row r="13" spans="1:14" x14ac:dyDescent="0.2">
      <c r="A13" s="4" t="s">
        <v>3</v>
      </c>
      <c r="B13" s="52"/>
      <c r="C13" s="53">
        <v>3563.5839999999998</v>
      </c>
      <c r="D13" s="71">
        <v>0.44169360436291522</v>
      </c>
      <c r="E13" s="55">
        <v>3563.5839999999998</v>
      </c>
      <c r="F13" s="56">
        <f t="shared" si="0"/>
        <v>0.44169360436291522</v>
      </c>
      <c r="G13" s="57">
        <f t="shared" si="1"/>
        <v>0</v>
      </c>
      <c r="H13" s="58">
        <f t="shared" si="2"/>
        <v>0</v>
      </c>
      <c r="I13" s="56">
        <f t="shared" si="3"/>
        <v>0</v>
      </c>
      <c r="J13" s="59">
        <v>3562.9110000000001</v>
      </c>
      <c r="K13" s="60">
        <f t="shared" si="4"/>
        <v>0.44161018839861182</v>
      </c>
      <c r="L13" s="61">
        <f t="shared" si="5"/>
        <v>-0.67299999999977445</v>
      </c>
      <c r="M13" s="62">
        <f t="shared" si="6"/>
        <v>-0.01</v>
      </c>
      <c r="N13" s="63">
        <f t="shared" si="7"/>
        <v>-1.888548158258019E-4</v>
      </c>
    </row>
    <row r="14" spans="1:14" x14ac:dyDescent="0.2">
      <c r="A14" s="5" t="s">
        <v>109</v>
      </c>
      <c r="B14" s="52">
        <v>5981</v>
      </c>
      <c r="C14" s="53"/>
      <c r="D14" s="71"/>
      <c r="E14" s="55"/>
      <c r="F14" s="56"/>
      <c r="G14" s="57"/>
      <c r="H14" s="74"/>
      <c r="I14" s="56"/>
      <c r="J14" s="59"/>
      <c r="K14" s="60"/>
      <c r="L14" s="61"/>
      <c r="M14" s="62"/>
      <c r="N14" s="63"/>
    </row>
    <row r="15" spans="1:14" x14ac:dyDescent="0.2">
      <c r="A15" s="7" t="s">
        <v>13</v>
      </c>
      <c r="B15" s="64"/>
      <c r="C15" s="53"/>
      <c r="D15" s="95"/>
      <c r="E15" s="66"/>
      <c r="F15" s="96"/>
      <c r="G15" s="57"/>
      <c r="H15" s="68"/>
      <c r="I15" s="56"/>
      <c r="J15" s="69"/>
      <c r="K15" s="97"/>
      <c r="L15" s="61"/>
      <c r="M15" s="62"/>
      <c r="N15" s="63"/>
    </row>
    <row r="16" spans="1:14" x14ac:dyDescent="0.2">
      <c r="A16" s="4" t="s">
        <v>0</v>
      </c>
      <c r="B16" s="52"/>
      <c r="C16" s="53">
        <v>389.267</v>
      </c>
      <c r="D16" s="71">
        <v>6.5083932452767099E-2</v>
      </c>
      <c r="E16" s="55">
        <v>389.267</v>
      </c>
      <c r="F16" s="56">
        <f>E16/$B$14</f>
        <v>6.5083932452767099E-2</v>
      </c>
      <c r="G16" s="57">
        <f t="shared" si="1"/>
        <v>0</v>
      </c>
      <c r="H16" s="58">
        <f t="shared" ref="H16:H19" si="8">ROUND((F16-D16)*100,2)</f>
        <v>0</v>
      </c>
      <c r="I16" s="56">
        <f t="shared" ref="I16:I19" si="9">(E16-C16)/C16</f>
        <v>0</v>
      </c>
      <c r="J16" s="59">
        <v>389.267</v>
      </c>
      <c r="K16" s="60">
        <f>J16/$B$14</f>
        <v>6.5083932452767099E-2</v>
      </c>
      <c r="L16" s="61">
        <f t="shared" si="5"/>
        <v>0</v>
      </c>
      <c r="M16" s="62">
        <f t="shared" si="6"/>
        <v>0</v>
      </c>
      <c r="N16" s="63">
        <f t="shared" si="7"/>
        <v>0</v>
      </c>
    </row>
    <row r="17" spans="1:14" x14ac:dyDescent="0.2">
      <c r="A17" s="4" t="s">
        <v>1</v>
      </c>
      <c r="B17" s="52"/>
      <c r="C17" s="53">
        <v>1022.561</v>
      </c>
      <c r="D17" s="71">
        <v>0.17096823273700051</v>
      </c>
      <c r="E17" s="55">
        <v>1022.561</v>
      </c>
      <c r="F17" s="56">
        <f t="shared" ref="F17:F19" si="10">E17/$B$14</f>
        <v>0.17096823273700051</v>
      </c>
      <c r="G17" s="57">
        <f t="shared" si="1"/>
        <v>0</v>
      </c>
      <c r="H17" s="58">
        <f t="shared" si="8"/>
        <v>0</v>
      </c>
      <c r="I17" s="56">
        <f t="shared" si="9"/>
        <v>0</v>
      </c>
      <c r="J17" s="59">
        <v>1022.561</v>
      </c>
      <c r="K17" s="60">
        <f t="shared" ref="K17:K19" si="11">J17/$B$14</f>
        <v>0.17096823273700051</v>
      </c>
      <c r="L17" s="61">
        <f t="shared" si="5"/>
        <v>0</v>
      </c>
      <c r="M17" s="62">
        <f t="shared" si="6"/>
        <v>0</v>
      </c>
      <c r="N17" s="63">
        <f t="shared" si="7"/>
        <v>0</v>
      </c>
    </row>
    <row r="18" spans="1:14" x14ac:dyDescent="0.2">
      <c r="A18" s="4" t="s">
        <v>2</v>
      </c>
      <c r="B18" s="52"/>
      <c r="C18" s="53">
        <v>1905.3989999999999</v>
      </c>
      <c r="D18" s="71">
        <v>0.31857532185253301</v>
      </c>
      <c r="E18" s="55">
        <v>1905.3989999999999</v>
      </c>
      <c r="F18" s="56">
        <f t="shared" si="10"/>
        <v>0.31857532185253301</v>
      </c>
      <c r="G18" s="57">
        <f t="shared" si="1"/>
        <v>0</v>
      </c>
      <c r="H18" s="58">
        <f t="shared" si="8"/>
        <v>0</v>
      </c>
      <c r="I18" s="56">
        <f t="shared" si="9"/>
        <v>0</v>
      </c>
      <c r="J18" s="59">
        <v>1905.3989999999999</v>
      </c>
      <c r="K18" s="60">
        <f t="shared" si="11"/>
        <v>0.31857532185253301</v>
      </c>
      <c r="L18" s="61">
        <f t="shared" si="5"/>
        <v>0</v>
      </c>
      <c r="M18" s="62">
        <f t="shared" si="6"/>
        <v>0</v>
      </c>
      <c r="N18" s="63">
        <f t="shared" si="7"/>
        <v>0</v>
      </c>
    </row>
    <row r="19" spans="1:14" x14ac:dyDescent="0.2">
      <c r="A19" s="4" t="s">
        <v>3</v>
      </c>
      <c r="B19" s="52"/>
      <c r="C19" s="53">
        <v>2527.0650000000001</v>
      </c>
      <c r="D19" s="71">
        <v>0.42251546564119713</v>
      </c>
      <c r="E19" s="55">
        <v>2527.0650000000001</v>
      </c>
      <c r="F19" s="56">
        <f t="shared" si="10"/>
        <v>0.42251546564119713</v>
      </c>
      <c r="G19" s="57">
        <f t="shared" si="1"/>
        <v>0</v>
      </c>
      <c r="H19" s="58">
        <f t="shared" si="8"/>
        <v>0</v>
      </c>
      <c r="I19" s="56">
        <f t="shared" si="9"/>
        <v>0</v>
      </c>
      <c r="J19" s="59">
        <v>2527.0650000000001</v>
      </c>
      <c r="K19" s="60">
        <f t="shared" si="11"/>
        <v>0.42251546564119713</v>
      </c>
      <c r="L19" s="61">
        <f t="shared" si="5"/>
        <v>0</v>
      </c>
      <c r="M19" s="62">
        <f t="shared" si="6"/>
        <v>0</v>
      </c>
      <c r="N19" s="63">
        <f t="shared" si="7"/>
        <v>0</v>
      </c>
    </row>
    <row r="20" spans="1:14" x14ac:dyDescent="0.2">
      <c r="A20" s="1" t="s">
        <v>58</v>
      </c>
      <c r="B20" s="52">
        <v>2087</v>
      </c>
      <c r="C20" s="53"/>
      <c r="D20" s="71"/>
      <c r="E20" s="55"/>
      <c r="F20" s="56"/>
      <c r="G20" s="57"/>
      <c r="H20" s="74"/>
      <c r="I20" s="56"/>
      <c r="J20" s="59"/>
      <c r="K20" s="60"/>
      <c r="L20" s="61"/>
      <c r="M20" s="62"/>
      <c r="N20" s="63"/>
    </row>
    <row r="21" spans="1:14" x14ac:dyDescent="0.2">
      <c r="A21" s="7" t="s">
        <v>13</v>
      </c>
      <c r="B21" s="64"/>
      <c r="C21" s="65"/>
      <c r="D21" s="95"/>
      <c r="E21" s="66"/>
      <c r="F21" s="96"/>
      <c r="G21" s="57"/>
      <c r="H21" s="68"/>
      <c r="I21" s="56"/>
      <c r="J21" s="69"/>
      <c r="K21" s="97"/>
      <c r="L21" s="61"/>
      <c r="M21" s="62"/>
      <c r="N21" s="63"/>
    </row>
    <row r="22" spans="1:14" x14ac:dyDescent="0.2">
      <c r="A22" s="4" t="s">
        <v>0</v>
      </c>
      <c r="B22" s="52"/>
      <c r="C22" s="53">
        <v>47.375999999999998</v>
      </c>
      <c r="D22" s="71">
        <v>2.2700527072352657E-2</v>
      </c>
      <c r="E22" s="55">
        <v>46.246000000000002</v>
      </c>
      <c r="F22" s="56">
        <f>E22/$B$20</f>
        <v>2.2159080019166267E-2</v>
      </c>
      <c r="G22" s="57">
        <f t="shared" si="1"/>
        <v>-1.1299999999999955</v>
      </c>
      <c r="H22" s="58">
        <f t="shared" ref="H22:H25" si="12">ROUND((F22-D22)*100,2)</f>
        <v>-0.05</v>
      </c>
      <c r="I22" s="56">
        <f t="shared" ref="I22:I25" si="13">(E22-C22)/C22</f>
        <v>-2.3851739277271099E-2</v>
      </c>
      <c r="J22" s="59">
        <v>44.667000000000002</v>
      </c>
      <c r="K22" s="60">
        <f>J22/$B$20</f>
        <v>2.1402491614758025E-2</v>
      </c>
      <c r="L22" s="61">
        <f t="shared" si="5"/>
        <v>-2.7089999999999961</v>
      </c>
      <c r="M22" s="62">
        <f t="shared" si="6"/>
        <v>-0.13</v>
      </c>
      <c r="N22" s="63">
        <f t="shared" si="7"/>
        <v>-5.718085106382971E-2</v>
      </c>
    </row>
    <row r="23" spans="1:14" x14ac:dyDescent="0.2">
      <c r="A23" s="4" t="s">
        <v>1</v>
      </c>
      <c r="B23" s="52"/>
      <c r="C23" s="53">
        <v>264.45100000000002</v>
      </c>
      <c r="D23" s="71">
        <v>0.12671346430282704</v>
      </c>
      <c r="E23" s="55">
        <v>263.15199999999999</v>
      </c>
      <c r="F23" s="56">
        <f t="shared" ref="F23:F25" si="14">E23/$B$20</f>
        <v>0.1260910397700048</v>
      </c>
      <c r="G23" s="57">
        <f t="shared" si="1"/>
        <v>-1.299000000000035</v>
      </c>
      <c r="H23" s="58">
        <f t="shared" si="12"/>
        <v>-0.06</v>
      </c>
      <c r="I23" s="56">
        <f t="shared" si="13"/>
        <v>-4.9120631043181344E-3</v>
      </c>
      <c r="J23" s="59">
        <v>261.16800000000001</v>
      </c>
      <c r="K23" s="60">
        <f t="shared" ref="K23:K25" si="15">J23/$B$20</f>
        <v>0.12514039290848109</v>
      </c>
      <c r="L23" s="61">
        <f t="shared" si="5"/>
        <v>-3.2830000000000155</v>
      </c>
      <c r="M23" s="62">
        <f t="shared" si="6"/>
        <v>-0.16</v>
      </c>
      <c r="N23" s="63">
        <f t="shared" si="7"/>
        <v>-1.2414398130466572E-2</v>
      </c>
    </row>
    <row r="24" spans="1:14" x14ac:dyDescent="0.2">
      <c r="A24" s="4" t="s">
        <v>2</v>
      </c>
      <c r="B24" s="52"/>
      <c r="C24" s="53">
        <v>716.43799999999999</v>
      </c>
      <c r="D24" s="71">
        <v>0.34328605654048872</v>
      </c>
      <c r="E24" s="55">
        <v>716.26800000000003</v>
      </c>
      <c r="F24" s="56">
        <f t="shared" si="14"/>
        <v>0.34320459990416868</v>
      </c>
      <c r="G24" s="57">
        <f t="shared" si="1"/>
        <v>-0.16999999999995907</v>
      </c>
      <c r="H24" s="58">
        <f t="shared" si="12"/>
        <v>-0.01</v>
      </c>
      <c r="I24" s="56">
        <f t="shared" si="13"/>
        <v>-2.3728501279937563E-4</v>
      </c>
      <c r="J24" s="59">
        <v>716.11800000000005</v>
      </c>
      <c r="K24" s="60">
        <f t="shared" si="15"/>
        <v>0.34313272640153331</v>
      </c>
      <c r="L24" s="61">
        <f t="shared" si="5"/>
        <v>-0.31999999999993634</v>
      </c>
      <c r="M24" s="62">
        <f t="shared" si="6"/>
        <v>-0.02</v>
      </c>
      <c r="N24" s="63">
        <f t="shared" si="7"/>
        <v>-4.4665414174001984E-4</v>
      </c>
    </row>
    <row r="25" spans="1:14" x14ac:dyDescent="0.2">
      <c r="A25" s="4" t="s">
        <v>3</v>
      </c>
      <c r="B25" s="52"/>
      <c r="C25" s="53">
        <v>1036.519</v>
      </c>
      <c r="D25" s="71">
        <v>0.49665500718735028</v>
      </c>
      <c r="E25" s="55">
        <v>1036.519</v>
      </c>
      <c r="F25" s="56">
        <f t="shared" si="14"/>
        <v>0.49665500718735028</v>
      </c>
      <c r="G25" s="57">
        <f t="shared" si="1"/>
        <v>0</v>
      </c>
      <c r="H25" s="58">
        <f t="shared" si="12"/>
        <v>0</v>
      </c>
      <c r="I25" s="56">
        <f t="shared" si="13"/>
        <v>0</v>
      </c>
      <c r="J25" s="59">
        <v>1035.846</v>
      </c>
      <c r="K25" s="60">
        <f t="shared" si="15"/>
        <v>0.49633253473885963</v>
      </c>
      <c r="L25" s="61">
        <f t="shared" si="5"/>
        <v>-0.67300000000000182</v>
      </c>
      <c r="M25" s="62">
        <f t="shared" si="6"/>
        <v>-0.03</v>
      </c>
      <c r="N25" s="63">
        <f t="shared" si="7"/>
        <v>-6.4928862857313932E-4</v>
      </c>
    </row>
    <row r="26" spans="1:14" x14ac:dyDescent="0.2">
      <c r="A26" s="7" t="s">
        <v>19</v>
      </c>
      <c r="B26" s="64"/>
      <c r="C26" s="65"/>
      <c r="D26" s="95"/>
      <c r="E26" s="66"/>
      <c r="F26" s="96"/>
      <c r="G26" s="57"/>
      <c r="H26" s="74"/>
      <c r="I26" s="56"/>
      <c r="J26" s="69"/>
      <c r="K26" s="97"/>
      <c r="L26" s="61"/>
      <c r="M26" s="62"/>
      <c r="N26" s="63"/>
    </row>
    <row r="27" spans="1:14" x14ac:dyDescent="0.2">
      <c r="A27" s="4" t="s">
        <v>6</v>
      </c>
      <c r="B27" s="52">
        <v>1326</v>
      </c>
      <c r="C27" s="53"/>
      <c r="D27" s="71"/>
      <c r="E27" s="55"/>
      <c r="F27" s="56"/>
      <c r="G27" s="57"/>
      <c r="H27" s="74"/>
      <c r="I27" s="56"/>
      <c r="J27" s="59"/>
      <c r="K27" s="60"/>
      <c r="L27" s="61"/>
      <c r="M27" s="62"/>
      <c r="N27" s="63"/>
    </row>
    <row r="28" spans="1:14" x14ac:dyDescent="0.2">
      <c r="A28" s="8" t="s">
        <v>0</v>
      </c>
      <c r="B28" s="52"/>
      <c r="C28" s="53">
        <v>15.323</v>
      </c>
      <c r="D28" s="71">
        <v>1.155580693815988E-2</v>
      </c>
      <c r="E28" s="55">
        <v>15.083</v>
      </c>
      <c r="F28" s="56">
        <f>E28/$B$27</f>
        <v>1.1374811463046757E-2</v>
      </c>
      <c r="G28" s="98">
        <f t="shared" si="1"/>
        <v>-0.24000000000000021</v>
      </c>
      <c r="H28" s="58">
        <f t="shared" ref="H28:H31" si="16">ROUND((F28-D28)*100,2)</f>
        <v>-0.02</v>
      </c>
      <c r="I28" s="56">
        <f t="shared" ref="I28:I31" si="17">(E28-C28)/C28</f>
        <v>-1.566272923056844E-2</v>
      </c>
      <c r="J28" s="59">
        <v>14.414</v>
      </c>
      <c r="K28" s="60">
        <f>J28/$B$27</f>
        <v>1.0870286576168928E-2</v>
      </c>
      <c r="L28" s="61">
        <f t="shared" si="5"/>
        <v>-0.9090000000000007</v>
      </c>
      <c r="M28" s="62">
        <f t="shared" si="6"/>
        <v>-7.0000000000000007E-2</v>
      </c>
      <c r="N28" s="63">
        <f t="shared" si="7"/>
        <v>-5.9322586960777961E-2</v>
      </c>
    </row>
    <row r="29" spans="1:14" x14ac:dyDescent="0.2">
      <c r="A29" s="8" t="s">
        <v>1</v>
      </c>
      <c r="B29" s="52"/>
      <c r="C29" s="53">
        <v>105.52800000000001</v>
      </c>
      <c r="D29" s="71">
        <v>7.9583710407239827E-2</v>
      </c>
      <c r="E29" s="55">
        <v>104.389</v>
      </c>
      <c r="F29" s="56">
        <f t="shared" ref="F29:F31" si="18">E29/$B$27</f>
        <v>7.8724736048265451E-2</v>
      </c>
      <c r="G29" s="98">
        <f t="shared" si="1"/>
        <v>-1.13900000000001</v>
      </c>
      <c r="H29" s="58">
        <f t="shared" si="16"/>
        <v>-0.09</v>
      </c>
      <c r="I29" s="56">
        <f t="shared" si="17"/>
        <v>-1.0793343946630372E-2</v>
      </c>
      <c r="J29" s="59">
        <v>103.349</v>
      </c>
      <c r="K29" s="60">
        <f t="shared" ref="K29:K31" si="19">J29/$B$27</f>
        <v>7.794042232277526E-2</v>
      </c>
      <c r="L29" s="61">
        <f t="shared" si="5"/>
        <v>-2.179000000000002</v>
      </c>
      <c r="M29" s="62">
        <f t="shared" si="6"/>
        <v>-0.16</v>
      </c>
      <c r="N29" s="63">
        <f t="shared" si="7"/>
        <v>-2.0648548252596485E-2</v>
      </c>
    </row>
    <row r="30" spans="1:14" x14ac:dyDescent="0.2">
      <c r="A30" s="8" t="s">
        <v>2</v>
      </c>
      <c r="B30" s="52"/>
      <c r="C30" s="53">
        <v>315.40499999999997</v>
      </c>
      <c r="D30" s="71">
        <v>0.23786199095022623</v>
      </c>
      <c r="E30" s="55">
        <v>315.23500000000001</v>
      </c>
      <c r="F30" s="56">
        <f t="shared" si="18"/>
        <v>0.23773378582202112</v>
      </c>
      <c r="G30" s="98">
        <f t="shared" si="1"/>
        <v>-0.16999999999995907</v>
      </c>
      <c r="H30" s="58">
        <f t="shared" si="16"/>
        <v>-0.01</v>
      </c>
      <c r="I30" s="56">
        <f t="shared" si="17"/>
        <v>-5.3898955311412018E-4</v>
      </c>
      <c r="J30" s="59">
        <v>315.23500000000001</v>
      </c>
      <c r="K30" s="60">
        <f t="shared" si="19"/>
        <v>0.23773378582202112</v>
      </c>
      <c r="L30" s="61">
        <f t="shared" si="5"/>
        <v>-0.16999999999995907</v>
      </c>
      <c r="M30" s="62">
        <f t="shared" si="6"/>
        <v>-0.01</v>
      </c>
      <c r="N30" s="63">
        <f t="shared" si="7"/>
        <v>-5.3898955311412018E-4</v>
      </c>
    </row>
    <row r="31" spans="1:14" x14ac:dyDescent="0.2">
      <c r="A31" s="8" t="s">
        <v>3</v>
      </c>
      <c r="B31" s="52"/>
      <c r="C31" s="53">
        <v>494.04500000000002</v>
      </c>
      <c r="D31" s="71">
        <v>0.37258295625942683</v>
      </c>
      <c r="E31" s="55">
        <v>494.04500000000002</v>
      </c>
      <c r="F31" s="56">
        <f t="shared" si="18"/>
        <v>0.37258295625942683</v>
      </c>
      <c r="G31" s="98">
        <f t="shared" si="1"/>
        <v>0</v>
      </c>
      <c r="H31" s="58">
        <f t="shared" si="16"/>
        <v>0</v>
      </c>
      <c r="I31" s="56">
        <f t="shared" si="17"/>
        <v>0</v>
      </c>
      <c r="J31" s="59">
        <v>493.37200000000001</v>
      </c>
      <c r="K31" s="60">
        <f t="shared" si="19"/>
        <v>0.37207541478129713</v>
      </c>
      <c r="L31" s="61">
        <f t="shared" si="5"/>
        <v>-0.67300000000000182</v>
      </c>
      <c r="M31" s="62">
        <f t="shared" si="6"/>
        <v>-0.05</v>
      </c>
      <c r="N31" s="63">
        <f t="shared" si="7"/>
        <v>-1.3622240888987881E-3</v>
      </c>
    </row>
    <row r="32" spans="1:14" x14ac:dyDescent="0.2">
      <c r="A32" s="4" t="s">
        <v>87</v>
      </c>
      <c r="B32" s="52">
        <v>761</v>
      </c>
      <c r="C32" s="53"/>
      <c r="D32" s="71"/>
      <c r="E32" s="55"/>
      <c r="F32" s="56"/>
      <c r="G32" s="98"/>
      <c r="H32" s="74"/>
      <c r="I32" s="56"/>
      <c r="J32" s="59"/>
      <c r="K32" s="60"/>
      <c r="L32" s="61"/>
      <c r="M32" s="62"/>
      <c r="N32" s="63"/>
    </row>
    <row r="33" spans="1:14" x14ac:dyDescent="0.2">
      <c r="A33" s="8" t="s">
        <v>0</v>
      </c>
      <c r="B33" s="52"/>
      <c r="C33" s="53">
        <v>32.052999999999997</v>
      </c>
      <c r="D33" s="71">
        <v>4.2119579500657027E-2</v>
      </c>
      <c r="E33" s="55">
        <v>31.163</v>
      </c>
      <c r="F33" s="56">
        <f>E33/$B$32</f>
        <v>4.0950065703022343E-2</v>
      </c>
      <c r="G33" s="98">
        <f t="shared" si="1"/>
        <v>-0.88999999999999702</v>
      </c>
      <c r="H33" s="58">
        <f t="shared" ref="H33:H36" si="20">ROUND((F33-D33)*100,2)</f>
        <v>-0.12</v>
      </c>
      <c r="I33" s="56">
        <f t="shared" ref="I33:I36" si="21">(E33-C33)/C33</f>
        <v>-2.7766511714971985E-2</v>
      </c>
      <c r="J33" s="59">
        <v>30.253</v>
      </c>
      <c r="K33" s="60">
        <f>J33/$B$32</f>
        <v>3.9754270696452036E-2</v>
      </c>
      <c r="L33" s="61">
        <f t="shared" si="5"/>
        <v>-1.7999999999999972</v>
      </c>
      <c r="M33" s="62">
        <f t="shared" si="6"/>
        <v>-0.24</v>
      </c>
      <c r="N33" s="63">
        <f t="shared" si="7"/>
        <v>-5.6156989985336705E-2</v>
      </c>
    </row>
    <row r="34" spans="1:14" x14ac:dyDescent="0.2">
      <c r="A34" s="8" t="s">
        <v>1</v>
      </c>
      <c r="B34" s="52"/>
      <c r="C34" s="53">
        <v>158.923</v>
      </c>
      <c r="D34" s="71">
        <v>0.20883442838370564</v>
      </c>
      <c r="E34" s="55">
        <v>158.76300000000001</v>
      </c>
      <c r="F34" s="56">
        <f t="shared" ref="F34:F36" si="22">E34/$B$32</f>
        <v>0.20862417871222078</v>
      </c>
      <c r="G34" s="98">
        <f t="shared" si="1"/>
        <v>-0.15999999999999659</v>
      </c>
      <c r="H34" s="58">
        <f t="shared" si="20"/>
        <v>-0.02</v>
      </c>
      <c r="I34" s="56">
        <f t="shared" si="21"/>
        <v>-1.006776866784522E-3</v>
      </c>
      <c r="J34" s="59">
        <v>157.81899999999999</v>
      </c>
      <c r="K34" s="60">
        <f t="shared" ref="K34:K36" si="23">J34/$B$32</f>
        <v>0.20738370565045991</v>
      </c>
      <c r="L34" s="61">
        <f t="shared" si="5"/>
        <v>-1.1040000000000134</v>
      </c>
      <c r="M34" s="62">
        <f t="shared" si="6"/>
        <v>-0.15</v>
      </c>
      <c r="N34" s="63">
        <f t="shared" si="7"/>
        <v>-6.9467603808134343E-3</v>
      </c>
    </row>
    <row r="35" spans="1:14" x14ac:dyDescent="0.2">
      <c r="A35" s="8" t="s">
        <v>2</v>
      </c>
      <c r="B35" s="52"/>
      <c r="C35" s="53">
        <v>401.03300000000002</v>
      </c>
      <c r="D35" s="71">
        <v>0.52698160315374509</v>
      </c>
      <c r="E35" s="55">
        <v>401.03300000000002</v>
      </c>
      <c r="F35" s="56">
        <f t="shared" si="22"/>
        <v>0.52698160315374509</v>
      </c>
      <c r="G35" s="98">
        <f t="shared" si="1"/>
        <v>0</v>
      </c>
      <c r="H35" s="58">
        <f t="shared" si="20"/>
        <v>0</v>
      </c>
      <c r="I35" s="56">
        <f t="shared" si="21"/>
        <v>0</v>
      </c>
      <c r="J35" s="59">
        <v>400.88299999999998</v>
      </c>
      <c r="K35" s="60">
        <f t="shared" si="23"/>
        <v>0.52678449408672801</v>
      </c>
      <c r="L35" s="61">
        <f t="shared" si="5"/>
        <v>-0.15000000000003411</v>
      </c>
      <c r="M35" s="62">
        <f t="shared" si="6"/>
        <v>-0.02</v>
      </c>
      <c r="N35" s="63">
        <f t="shared" si="7"/>
        <v>-3.740340570477594E-4</v>
      </c>
    </row>
    <row r="36" spans="1:14" x14ac:dyDescent="0.2">
      <c r="A36" s="8" t="s">
        <v>3</v>
      </c>
      <c r="B36" s="52"/>
      <c r="C36" s="53">
        <v>542.47400000000005</v>
      </c>
      <c r="D36" s="71">
        <v>0.71284362680683322</v>
      </c>
      <c r="E36" s="55">
        <v>542.47400000000005</v>
      </c>
      <c r="F36" s="56">
        <f t="shared" si="22"/>
        <v>0.71284362680683322</v>
      </c>
      <c r="G36" s="98">
        <f t="shared" si="1"/>
        <v>0</v>
      </c>
      <c r="H36" s="58">
        <f t="shared" si="20"/>
        <v>0</v>
      </c>
      <c r="I36" s="56">
        <f t="shared" si="21"/>
        <v>0</v>
      </c>
      <c r="J36" s="59">
        <v>542.47400000000005</v>
      </c>
      <c r="K36" s="60">
        <f t="shared" si="23"/>
        <v>0.71284362680683322</v>
      </c>
      <c r="L36" s="61">
        <f t="shared" si="5"/>
        <v>0</v>
      </c>
      <c r="M36" s="62">
        <f t="shared" si="6"/>
        <v>0</v>
      </c>
      <c r="N36" s="63">
        <f t="shared" si="7"/>
        <v>0</v>
      </c>
    </row>
    <row r="37" spans="1:14" x14ac:dyDescent="0.2">
      <c r="A37" s="7" t="s">
        <v>57</v>
      </c>
      <c r="B37" s="64"/>
      <c r="C37" s="65"/>
      <c r="D37" s="71"/>
      <c r="E37" s="66"/>
      <c r="F37" s="56"/>
      <c r="G37" s="98"/>
      <c r="H37" s="74"/>
      <c r="I37" s="56"/>
      <c r="J37" s="69"/>
      <c r="K37" s="60"/>
      <c r="L37" s="61"/>
      <c r="M37" s="62"/>
      <c r="N37" s="63"/>
    </row>
    <row r="38" spans="1:14" x14ac:dyDescent="0.2">
      <c r="A38" s="4" t="s">
        <v>21</v>
      </c>
      <c r="B38" s="52">
        <v>1213.3720000000001</v>
      </c>
      <c r="C38" s="53"/>
      <c r="D38" s="71"/>
      <c r="E38" s="55"/>
      <c r="F38" s="56"/>
      <c r="G38" s="98"/>
      <c r="H38" s="74"/>
      <c r="I38" s="56"/>
      <c r="J38" s="59"/>
      <c r="K38" s="60"/>
      <c r="L38" s="61"/>
      <c r="M38" s="62"/>
      <c r="N38" s="63"/>
    </row>
    <row r="39" spans="1:14" x14ac:dyDescent="0.2">
      <c r="A39" s="8" t="s">
        <v>0</v>
      </c>
      <c r="B39" s="52"/>
      <c r="C39" s="53">
        <v>22.436</v>
      </c>
      <c r="D39" s="71">
        <v>1.8490619529707295E-2</v>
      </c>
      <c r="E39" s="55">
        <v>22.436</v>
      </c>
      <c r="F39" s="56">
        <f>E39/$B$38</f>
        <v>1.8490619529707295E-2</v>
      </c>
      <c r="G39" s="98">
        <f t="shared" si="1"/>
        <v>0</v>
      </c>
      <c r="H39" s="58">
        <f t="shared" ref="H39:H42" si="24">ROUND((F39-D39)*100,2)</f>
        <v>0</v>
      </c>
      <c r="I39" s="56">
        <f t="shared" ref="I39:I42" si="25">(E39-C39)/C39</f>
        <v>0</v>
      </c>
      <c r="J39" s="59">
        <v>21.907</v>
      </c>
      <c r="K39" s="60">
        <f>J39/$B$38</f>
        <v>1.805464441243081E-2</v>
      </c>
      <c r="L39" s="61">
        <f t="shared" si="5"/>
        <v>-0.52899999999999991</v>
      </c>
      <c r="M39" s="62">
        <f t="shared" si="6"/>
        <v>-0.04</v>
      </c>
      <c r="N39" s="63">
        <f t="shared" si="7"/>
        <v>-2.3578177928329468E-2</v>
      </c>
    </row>
    <row r="40" spans="1:14" x14ac:dyDescent="0.2">
      <c r="A40" s="8" t="s">
        <v>1</v>
      </c>
      <c r="B40" s="52"/>
      <c r="C40" s="53">
        <v>111.742</v>
      </c>
      <c r="D40" s="71">
        <v>9.2092120141226266E-2</v>
      </c>
      <c r="E40" s="55">
        <v>111.249</v>
      </c>
      <c r="F40" s="56">
        <f t="shared" ref="F40:F42" si="26">E40/$B$38</f>
        <v>9.1685814408112257E-2</v>
      </c>
      <c r="G40" s="98">
        <f t="shared" si="1"/>
        <v>-0.49300000000000921</v>
      </c>
      <c r="H40" s="58">
        <f t="shared" si="24"/>
        <v>-0.04</v>
      </c>
      <c r="I40" s="56">
        <f t="shared" si="25"/>
        <v>-4.4119489538401785E-3</v>
      </c>
      <c r="J40" s="59">
        <v>110.745</v>
      </c>
      <c r="K40" s="60">
        <f t="shared" ref="K40:K42" si="27">J40/$B$38</f>
        <v>9.1270443029837514E-2</v>
      </c>
      <c r="L40" s="61">
        <f t="shared" si="5"/>
        <v>-0.99699999999999989</v>
      </c>
      <c r="M40" s="62">
        <f t="shared" si="6"/>
        <v>-0.08</v>
      </c>
      <c r="N40" s="63">
        <f t="shared" si="7"/>
        <v>-8.9223389593885895E-3</v>
      </c>
    </row>
    <row r="41" spans="1:14" x14ac:dyDescent="0.2">
      <c r="A41" s="8" t="s">
        <v>2</v>
      </c>
      <c r="B41" s="52"/>
      <c r="C41" s="53">
        <v>302.52800000000002</v>
      </c>
      <c r="D41" s="71">
        <v>0.24932831810854381</v>
      </c>
      <c r="E41" s="55">
        <v>302.40600000000001</v>
      </c>
      <c r="F41" s="56">
        <f t="shared" si="26"/>
        <v>0.24922777186221537</v>
      </c>
      <c r="G41" s="98">
        <f t="shared" si="1"/>
        <v>-0.1220000000000141</v>
      </c>
      <c r="H41" s="58">
        <f t="shared" si="24"/>
        <v>-0.01</v>
      </c>
      <c r="I41" s="56">
        <f t="shared" si="25"/>
        <v>-4.0326845779568865E-4</v>
      </c>
      <c r="J41" s="59">
        <v>302.25599999999997</v>
      </c>
      <c r="K41" s="60">
        <f t="shared" si="27"/>
        <v>0.249104149428205</v>
      </c>
      <c r="L41" s="61">
        <f t="shared" si="5"/>
        <v>-0.2720000000000482</v>
      </c>
      <c r="M41" s="62">
        <f t="shared" si="6"/>
        <v>-0.02</v>
      </c>
      <c r="N41" s="63">
        <f t="shared" si="7"/>
        <v>-8.9909033213470555E-4</v>
      </c>
    </row>
    <row r="42" spans="1:14" x14ac:dyDescent="0.2">
      <c r="A42" s="8" t="s">
        <v>3</v>
      </c>
      <c r="B42" s="52"/>
      <c r="C42" s="53">
        <v>483.923</v>
      </c>
      <c r="D42" s="71">
        <v>0.39882492755725363</v>
      </c>
      <c r="E42" s="55">
        <v>483.923</v>
      </c>
      <c r="F42" s="56">
        <f t="shared" si="26"/>
        <v>0.39882492755725363</v>
      </c>
      <c r="G42" s="98">
        <f t="shared" si="1"/>
        <v>0</v>
      </c>
      <c r="H42" s="58">
        <f t="shared" si="24"/>
        <v>0</v>
      </c>
      <c r="I42" s="56">
        <f t="shared" si="25"/>
        <v>0</v>
      </c>
      <c r="J42" s="59">
        <v>483.25299999999999</v>
      </c>
      <c r="K42" s="60">
        <f t="shared" si="27"/>
        <v>0.39827274735200741</v>
      </c>
      <c r="L42" s="61">
        <f t="shared" si="5"/>
        <v>-0.67000000000001592</v>
      </c>
      <c r="M42" s="62">
        <f t="shared" si="6"/>
        <v>-0.06</v>
      </c>
      <c r="N42" s="63">
        <f t="shared" si="7"/>
        <v>-1.3845177848542348E-3</v>
      </c>
    </row>
    <row r="43" spans="1:14" x14ac:dyDescent="0.2">
      <c r="A43" s="4" t="s">
        <v>22</v>
      </c>
      <c r="B43" s="52">
        <v>874.05799999999999</v>
      </c>
      <c r="C43" s="53"/>
      <c r="D43" s="71"/>
      <c r="E43" s="55"/>
      <c r="F43" s="56"/>
      <c r="G43" s="98"/>
      <c r="H43" s="74"/>
      <c r="I43" s="56"/>
      <c r="J43" s="59"/>
      <c r="K43" s="60"/>
      <c r="L43" s="61"/>
      <c r="M43" s="62"/>
      <c r="N43" s="63"/>
    </row>
    <row r="44" spans="1:14" x14ac:dyDescent="0.2">
      <c r="A44" s="8" t="s">
        <v>0</v>
      </c>
      <c r="B44" s="52"/>
      <c r="C44" s="53">
        <v>24.94</v>
      </c>
      <c r="D44" s="71">
        <v>2.8533575575076256E-2</v>
      </c>
      <c r="E44" s="55">
        <v>23.81</v>
      </c>
      <c r="F44" s="56">
        <f>E44/$B$43</f>
        <v>2.7240755190159005E-2</v>
      </c>
      <c r="G44" s="98">
        <f t="shared" si="1"/>
        <v>-1.1300000000000026</v>
      </c>
      <c r="H44" s="58">
        <f t="shared" ref="H44:H47" si="28">ROUND((F44-D44)*100,2)</f>
        <v>-0.13</v>
      </c>
      <c r="I44" s="56">
        <f t="shared" ref="I44:I47" si="29">(E44-C44)/C44</f>
        <v>-4.5308740978348139E-2</v>
      </c>
      <c r="J44" s="59">
        <v>22.76</v>
      </c>
      <c r="K44" s="60">
        <f>J44/$B$43</f>
        <v>2.6039461912138556E-2</v>
      </c>
      <c r="L44" s="61">
        <f t="shared" si="5"/>
        <v>-2.1799999999999997</v>
      </c>
      <c r="M44" s="62">
        <f t="shared" si="6"/>
        <v>-0.25</v>
      </c>
      <c r="N44" s="63">
        <f t="shared" si="7"/>
        <v>-8.7409783480352832E-2</v>
      </c>
    </row>
    <row r="45" spans="1:14" x14ac:dyDescent="0.2">
      <c r="A45" s="8" t="s">
        <v>1</v>
      </c>
      <c r="B45" s="52"/>
      <c r="C45" s="53">
        <v>152.709</v>
      </c>
      <c r="D45" s="71">
        <v>0.17471266208878589</v>
      </c>
      <c r="E45" s="55">
        <v>151.90299999999999</v>
      </c>
      <c r="F45" s="56">
        <f t="shared" ref="F45:F47" si="30">E45/$B$43</f>
        <v>0.17379052648680063</v>
      </c>
      <c r="G45" s="98">
        <f t="shared" si="1"/>
        <v>-0.8060000000000116</v>
      </c>
      <c r="H45" s="58">
        <f t="shared" si="28"/>
        <v>-0.09</v>
      </c>
      <c r="I45" s="56">
        <f t="shared" si="29"/>
        <v>-5.2780124288680534E-3</v>
      </c>
      <c r="J45" s="59">
        <v>150.423</v>
      </c>
      <c r="K45" s="60">
        <f t="shared" ref="K45:K47" si="31">J45/$B$43</f>
        <v>0.17209727500920993</v>
      </c>
      <c r="L45" s="61">
        <f t="shared" si="5"/>
        <v>-2.2860000000000014</v>
      </c>
      <c r="M45" s="62">
        <f t="shared" si="6"/>
        <v>-0.26</v>
      </c>
      <c r="N45" s="63">
        <f t="shared" si="7"/>
        <v>-1.4969648154332759E-2</v>
      </c>
    </row>
    <row r="46" spans="1:14" x14ac:dyDescent="0.2">
      <c r="A46" s="8" t="s">
        <v>2</v>
      </c>
      <c r="B46" s="52"/>
      <c r="C46" s="53">
        <v>413.91</v>
      </c>
      <c r="D46" s="71">
        <v>0.47354981019566211</v>
      </c>
      <c r="E46" s="55">
        <v>413.86200000000002</v>
      </c>
      <c r="F46" s="56">
        <f t="shared" si="30"/>
        <v>0.47349489393152405</v>
      </c>
      <c r="G46" s="98">
        <f t="shared" si="1"/>
        <v>-4.8000000000001819E-2</v>
      </c>
      <c r="H46" s="58">
        <f t="shared" si="28"/>
        <v>-0.01</v>
      </c>
      <c r="I46" s="56">
        <f t="shared" si="29"/>
        <v>-1.1596723925491488E-4</v>
      </c>
      <c r="J46" s="59">
        <v>413.86200000000002</v>
      </c>
      <c r="K46" s="60">
        <f t="shared" si="31"/>
        <v>0.47349489393152405</v>
      </c>
      <c r="L46" s="61">
        <f t="shared" si="5"/>
        <v>-4.8000000000001819E-2</v>
      </c>
      <c r="M46" s="62">
        <f t="shared" si="6"/>
        <v>-0.01</v>
      </c>
      <c r="N46" s="63">
        <f t="shared" si="7"/>
        <v>-1.1596723925491488E-4</v>
      </c>
    </row>
    <row r="47" spans="1:14" x14ac:dyDescent="0.2">
      <c r="A47" s="72" t="s">
        <v>3</v>
      </c>
      <c r="B47" s="52"/>
      <c r="C47" s="53">
        <v>552.59699999999998</v>
      </c>
      <c r="D47" s="71">
        <v>0.63222005862311192</v>
      </c>
      <c r="E47" s="55">
        <v>552.59699999999998</v>
      </c>
      <c r="F47" s="56">
        <f t="shared" si="30"/>
        <v>0.63222005862311192</v>
      </c>
      <c r="G47" s="98">
        <f t="shared" si="1"/>
        <v>0</v>
      </c>
      <c r="H47" s="58">
        <f t="shared" si="28"/>
        <v>0</v>
      </c>
      <c r="I47" s="56">
        <f t="shared" si="29"/>
        <v>0</v>
      </c>
      <c r="J47" s="59">
        <v>552.59699999999998</v>
      </c>
      <c r="K47" s="60">
        <f t="shared" si="31"/>
        <v>0.63222005862311192</v>
      </c>
      <c r="L47" s="61">
        <f t="shared" si="5"/>
        <v>0</v>
      </c>
      <c r="M47" s="62">
        <f t="shared" si="6"/>
        <v>0</v>
      </c>
      <c r="N47" s="63">
        <f t="shared" si="7"/>
        <v>0</v>
      </c>
    </row>
    <row r="48" spans="1:14" ht="15" customHeight="1" x14ac:dyDescent="0.2">
      <c r="A48" s="184" t="s">
        <v>73</v>
      </c>
      <c r="B48" s="184"/>
      <c r="C48" s="184"/>
      <c r="D48" s="184"/>
      <c r="E48" s="184"/>
      <c r="F48" s="184"/>
      <c r="G48" s="184"/>
      <c r="H48" s="184"/>
      <c r="I48" s="184"/>
    </row>
    <row r="49" spans="1:9" ht="53.25" customHeight="1" x14ac:dyDescent="0.2">
      <c r="A49" s="169" t="s">
        <v>154</v>
      </c>
      <c r="B49" s="169"/>
      <c r="C49" s="169"/>
      <c r="D49" s="169"/>
      <c r="E49" s="169"/>
      <c r="F49" s="169"/>
      <c r="G49" s="169"/>
      <c r="H49" s="169"/>
      <c r="I49" s="169"/>
    </row>
    <row r="50" spans="1:9" ht="26.1" customHeight="1" x14ac:dyDescent="0.2">
      <c r="A50" s="169" t="s">
        <v>117</v>
      </c>
      <c r="B50" s="169"/>
      <c r="C50" s="169"/>
      <c r="D50" s="169"/>
      <c r="E50" s="169"/>
      <c r="F50" s="169"/>
      <c r="G50" s="169"/>
      <c r="H50" s="169"/>
      <c r="I50" s="169"/>
    </row>
  </sheetData>
  <mergeCells count="8">
    <mergeCell ref="J6:N6"/>
    <mergeCell ref="B6:D6"/>
    <mergeCell ref="A50:I50"/>
    <mergeCell ref="A2:I2"/>
    <mergeCell ref="E6:I6"/>
    <mergeCell ref="E5:G5"/>
    <mergeCell ref="A48:I48"/>
    <mergeCell ref="A49:I49"/>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E36"/>
  <sheetViews>
    <sheetView zoomScaleNormal="100" workbookViewId="0">
      <selection activeCell="F15" sqref="F15"/>
    </sheetView>
  </sheetViews>
  <sheetFormatPr defaultColWidth="9.140625" defaultRowHeight="12.75" x14ac:dyDescent="0.2"/>
  <cols>
    <col min="1" max="1" width="72.140625" style="1" customWidth="1"/>
    <col min="2" max="2" width="34.140625" style="10" customWidth="1"/>
    <col min="3" max="3" width="34.140625" style="1" customWidth="1"/>
    <col min="4" max="4" width="9.140625" style="1"/>
    <col min="5" max="5" width="9.140625" style="1" customWidth="1"/>
    <col min="6" max="16384" width="9.140625" style="1"/>
  </cols>
  <sheetData>
    <row r="1" spans="1:3" s="17" customFormat="1" x14ac:dyDescent="0.2">
      <c r="A1" s="15" t="s">
        <v>70</v>
      </c>
      <c r="B1" s="12"/>
    </row>
    <row r="2" spans="1:3" s="17" customFormat="1" ht="27" customHeight="1" x14ac:dyDescent="0.2">
      <c r="A2" s="176" t="s">
        <v>147</v>
      </c>
      <c r="B2" s="176"/>
    </row>
    <row r="3" spans="1:3" s="17" customFormat="1" ht="27" customHeight="1" x14ac:dyDescent="0.2">
      <c r="A3" s="188" t="s">
        <v>115</v>
      </c>
      <c r="B3" s="188"/>
    </row>
    <row r="4" spans="1:3" s="17" customFormat="1" x14ac:dyDescent="0.2">
      <c r="A4" s="19" t="s">
        <v>116</v>
      </c>
      <c r="B4" s="12"/>
    </row>
    <row r="5" spans="1:3" s="17" customFormat="1" x14ac:dyDescent="0.2">
      <c r="A5" s="17" t="s">
        <v>98</v>
      </c>
      <c r="B5" s="12"/>
    </row>
    <row r="6" spans="1:3" s="17" customFormat="1" ht="54.75" customHeight="1" x14ac:dyDescent="0.2">
      <c r="A6" s="43"/>
      <c r="B6" s="124" t="s">
        <v>158</v>
      </c>
      <c r="C6" s="116" t="s">
        <v>142</v>
      </c>
    </row>
    <row r="7" spans="1:3" x14ac:dyDescent="0.2">
      <c r="A7" s="1" t="s">
        <v>119</v>
      </c>
      <c r="B7" s="117"/>
      <c r="C7" s="118"/>
    </row>
    <row r="8" spans="1:3" x14ac:dyDescent="0.2">
      <c r="A8" s="7" t="s">
        <v>7</v>
      </c>
      <c r="B8" s="119">
        <v>7446.57</v>
      </c>
      <c r="C8" s="120">
        <v>7446.57</v>
      </c>
    </row>
    <row r="9" spans="1:3" x14ac:dyDescent="0.2">
      <c r="A9" s="7" t="s">
        <v>8</v>
      </c>
      <c r="B9" s="119">
        <v>2081.886</v>
      </c>
      <c r="C9" s="120">
        <v>2081.886</v>
      </c>
    </row>
    <row r="10" spans="1:3" x14ac:dyDescent="0.2">
      <c r="A10" s="7" t="s">
        <v>9</v>
      </c>
      <c r="B10" s="119">
        <v>781.66399999999999</v>
      </c>
      <c r="C10" s="120">
        <v>781.66399999999999</v>
      </c>
    </row>
    <row r="11" spans="1:3" x14ac:dyDescent="0.2">
      <c r="A11" s="7" t="s">
        <v>10</v>
      </c>
      <c r="B11" s="119">
        <v>5364.6840000000002</v>
      </c>
      <c r="C11" s="120">
        <v>5364.6840000000002</v>
      </c>
    </row>
    <row r="12" spans="1:3" x14ac:dyDescent="0.2">
      <c r="A12" s="1" t="s">
        <v>24</v>
      </c>
      <c r="B12" s="121"/>
      <c r="C12" s="118"/>
    </row>
    <row r="13" spans="1:3" x14ac:dyDescent="0.2">
      <c r="A13" s="7" t="s">
        <v>120</v>
      </c>
      <c r="B13" s="121" t="s">
        <v>52</v>
      </c>
      <c r="C13" s="118" t="s">
        <v>52</v>
      </c>
    </row>
    <row r="14" spans="1:3" x14ac:dyDescent="0.2">
      <c r="A14" s="4" t="s">
        <v>7</v>
      </c>
      <c r="B14" s="119">
        <v>29.402000000000001</v>
      </c>
      <c r="C14" s="120">
        <v>64.602000000000004</v>
      </c>
    </row>
    <row r="15" spans="1:3" x14ac:dyDescent="0.2">
      <c r="A15" s="4" t="s">
        <v>8</v>
      </c>
      <c r="B15" s="119">
        <v>29.402000000000001</v>
      </c>
      <c r="C15" s="120">
        <v>64.602000000000004</v>
      </c>
    </row>
    <row r="16" spans="1:3" x14ac:dyDescent="0.2">
      <c r="A16" s="4" t="s">
        <v>9</v>
      </c>
      <c r="B16" s="119">
        <v>16.541</v>
      </c>
      <c r="C16" s="120">
        <v>34.314999999999998</v>
      </c>
    </row>
    <row r="17" spans="1:3" x14ac:dyDescent="0.2">
      <c r="A17" s="4" t="s">
        <v>10</v>
      </c>
      <c r="B17" s="119">
        <v>0</v>
      </c>
      <c r="C17" s="120">
        <v>0</v>
      </c>
    </row>
    <row r="18" spans="1:3" x14ac:dyDescent="0.2">
      <c r="A18" s="7" t="s">
        <v>25</v>
      </c>
      <c r="B18" s="121"/>
      <c r="C18" s="118"/>
    </row>
    <row r="19" spans="1:3" x14ac:dyDescent="0.2">
      <c r="A19" s="4" t="s">
        <v>7</v>
      </c>
      <c r="B19" s="122">
        <v>2151.5985307121964</v>
      </c>
      <c r="C19" s="123">
        <v>2169.2672053496794</v>
      </c>
    </row>
    <row r="20" spans="1:3" x14ac:dyDescent="0.2">
      <c r="A20" s="4" t="s">
        <v>8</v>
      </c>
      <c r="B20" s="122">
        <v>2151.5985307121964</v>
      </c>
      <c r="C20" s="123">
        <v>2169.2672053496794</v>
      </c>
    </row>
    <row r="21" spans="1:3" x14ac:dyDescent="0.2">
      <c r="A21" s="4" t="s">
        <v>9</v>
      </c>
      <c r="B21" s="122">
        <v>2124.5027507405839</v>
      </c>
      <c r="C21" s="123">
        <v>2165.7409296226142</v>
      </c>
    </row>
    <row r="22" spans="1:3" x14ac:dyDescent="0.2">
      <c r="A22" s="4" t="s">
        <v>10</v>
      </c>
      <c r="B22" s="122" t="s">
        <v>30</v>
      </c>
      <c r="C22" s="123" t="s">
        <v>30</v>
      </c>
    </row>
    <row r="23" spans="1:3" x14ac:dyDescent="0.2">
      <c r="A23" s="1" t="s">
        <v>27</v>
      </c>
      <c r="B23" s="121"/>
      <c r="C23" s="118"/>
    </row>
    <row r="24" spans="1:3" x14ac:dyDescent="0.2">
      <c r="A24" s="7" t="s">
        <v>121</v>
      </c>
      <c r="B24" s="121"/>
      <c r="C24" s="118"/>
    </row>
    <row r="25" spans="1:3" x14ac:dyDescent="0.2">
      <c r="A25" s="4" t="s">
        <v>7</v>
      </c>
      <c r="B25" s="119">
        <v>0</v>
      </c>
      <c r="C25" s="120">
        <v>0</v>
      </c>
    </row>
    <row r="26" spans="1:3" x14ac:dyDescent="0.2">
      <c r="A26" s="4" t="s">
        <v>8</v>
      </c>
      <c r="B26" s="119">
        <v>0</v>
      </c>
      <c r="C26" s="120">
        <v>0</v>
      </c>
    </row>
    <row r="27" spans="1:3" x14ac:dyDescent="0.2">
      <c r="A27" s="4" t="s">
        <v>9</v>
      </c>
      <c r="B27" s="119">
        <v>0</v>
      </c>
      <c r="C27" s="120">
        <v>0</v>
      </c>
    </row>
    <row r="28" spans="1:3" x14ac:dyDescent="0.2">
      <c r="A28" s="4" t="s">
        <v>10</v>
      </c>
      <c r="B28" s="119">
        <v>0</v>
      </c>
      <c r="C28" s="120">
        <v>0</v>
      </c>
    </row>
    <row r="29" spans="1:3" x14ac:dyDescent="0.2">
      <c r="A29" s="7" t="s">
        <v>26</v>
      </c>
      <c r="B29" s="121"/>
      <c r="C29" s="118"/>
    </row>
    <row r="30" spans="1:3" x14ac:dyDescent="0.2">
      <c r="A30" s="4" t="s">
        <v>7</v>
      </c>
      <c r="B30" s="122" t="s">
        <v>30</v>
      </c>
      <c r="C30" s="123" t="s">
        <v>30</v>
      </c>
    </row>
    <row r="31" spans="1:3" x14ac:dyDescent="0.2">
      <c r="A31" s="4" t="s">
        <v>8</v>
      </c>
      <c r="B31" s="122" t="s">
        <v>30</v>
      </c>
      <c r="C31" s="123" t="s">
        <v>30</v>
      </c>
    </row>
    <row r="32" spans="1:3" x14ac:dyDescent="0.2">
      <c r="A32" s="4" t="s">
        <v>9</v>
      </c>
      <c r="B32" s="122" t="s">
        <v>30</v>
      </c>
      <c r="C32" s="123" t="s">
        <v>30</v>
      </c>
    </row>
    <row r="33" spans="1:5" x14ac:dyDescent="0.2">
      <c r="A33" s="115" t="s">
        <v>10</v>
      </c>
      <c r="B33" s="122" t="s">
        <v>30</v>
      </c>
      <c r="C33" s="123" t="s">
        <v>30</v>
      </c>
    </row>
    <row r="34" spans="1:5" ht="28.5" customHeight="1" x14ac:dyDescent="0.2">
      <c r="A34" s="184" t="s">
        <v>73</v>
      </c>
      <c r="B34" s="184"/>
    </row>
    <row r="35" spans="1:5" ht="80.25" customHeight="1" x14ac:dyDescent="0.2">
      <c r="A35" s="168" t="s">
        <v>156</v>
      </c>
      <c r="B35" s="168"/>
      <c r="C35" s="14"/>
      <c r="D35" s="14"/>
      <c r="E35" s="14"/>
    </row>
    <row r="36" spans="1:5" ht="53.1" customHeight="1" x14ac:dyDescent="0.2">
      <c r="A36" s="169" t="s">
        <v>117</v>
      </c>
      <c r="B36" s="169"/>
    </row>
  </sheetData>
  <mergeCells count="5">
    <mergeCell ref="A34:B34"/>
    <mergeCell ref="A35:B35"/>
    <mergeCell ref="A3:B3"/>
    <mergeCell ref="A2:B2"/>
    <mergeCell ref="A36:B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H71"/>
  <sheetViews>
    <sheetView topLeftCell="A4" zoomScaleNormal="100" workbookViewId="0">
      <pane xSplit="1" ySplit="4" topLeftCell="B40" activePane="bottomRight" state="frozen"/>
      <selection activeCell="A4" sqref="A4"/>
      <selection pane="topRight" activeCell="B4" sqref="B4"/>
      <selection pane="bottomLeft" activeCell="A8" sqref="A8"/>
      <selection pane="bottomRight" activeCell="D64" sqref="D64"/>
    </sheetView>
  </sheetViews>
  <sheetFormatPr defaultColWidth="9.140625" defaultRowHeight="12.75" x14ac:dyDescent="0.2"/>
  <cols>
    <col min="1" max="1" width="56.85546875" style="1" customWidth="1"/>
    <col min="2" max="5" width="16.140625" style="10" customWidth="1"/>
    <col min="6" max="8" width="16.140625" style="1" customWidth="1"/>
    <col min="9" max="16384" width="9.140625" style="1"/>
  </cols>
  <sheetData>
    <row r="1" spans="1:8" s="17" customFormat="1" x14ac:dyDescent="0.2">
      <c r="A1" s="15" t="s">
        <v>71</v>
      </c>
      <c r="B1" s="16"/>
      <c r="C1" s="16"/>
      <c r="D1" s="16"/>
      <c r="E1" s="16"/>
      <c r="F1" s="17" t="s">
        <v>52</v>
      </c>
    </row>
    <row r="2" spans="1:8" s="17" customFormat="1" ht="26.1" customHeight="1" x14ac:dyDescent="0.2">
      <c r="A2" s="176" t="s">
        <v>148</v>
      </c>
      <c r="B2" s="176"/>
      <c r="C2" s="176"/>
      <c r="D2" s="176"/>
      <c r="E2" s="176"/>
    </row>
    <row r="3" spans="1:8" s="17" customFormat="1" ht="27" customHeight="1" x14ac:dyDescent="0.2">
      <c r="A3" s="188" t="s">
        <v>115</v>
      </c>
      <c r="B3" s="188"/>
      <c r="C3" s="188"/>
      <c r="D3" s="188"/>
      <c r="E3" s="188"/>
    </row>
    <row r="4" spans="1:8" s="17" customFormat="1" x14ac:dyDescent="0.2">
      <c r="A4" s="19" t="s">
        <v>116</v>
      </c>
      <c r="B4" s="16"/>
      <c r="C4" s="16"/>
      <c r="D4" s="16"/>
      <c r="E4" s="16"/>
    </row>
    <row r="5" spans="1:8" s="17" customFormat="1" x14ac:dyDescent="0.2">
      <c r="A5" s="17" t="s">
        <v>99</v>
      </c>
      <c r="B5" s="12" t="s">
        <v>52</v>
      </c>
      <c r="C5" s="12"/>
      <c r="D5" s="12"/>
      <c r="E5" s="12"/>
    </row>
    <row r="6" spans="1:8" s="17" customFormat="1" ht="39" customHeight="1" x14ac:dyDescent="0.2">
      <c r="B6" s="126" t="s">
        <v>151</v>
      </c>
      <c r="C6" s="192" t="s">
        <v>159</v>
      </c>
      <c r="D6" s="193"/>
      <c r="E6" s="194"/>
      <c r="F6" s="189" t="s">
        <v>160</v>
      </c>
      <c r="G6" s="190"/>
      <c r="H6" s="191"/>
    </row>
    <row r="7" spans="1:8" s="17" customFormat="1" ht="38.25" x14ac:dyDescent="0.2">
      <c r="A7" s="43"/>
      <c r="B7" s="127" t="s">
        <v>114</v>
      </c>
      <c r="C7" s="47" t="s">
        <v>110</v>
      </c>
      <c r="D7" s="48" t="s">
        <v>62</v>
      </c>
      <c r="E7" s="102" t="s">
        <v>66</v>
      </c>
      <c r="F7" s="50" t="s">
        <v>110</v>
      </c>
      <c r="G7" s="50" t="s">
        <v>62</v>
      </c>
      <c r="H7" s="51" t="s">
        <v>66</v>
      </c>
    </row>
    <row r="8" spans="1:8" x14ac:dyDescent="0.2">
      <c r="A8" s="1" t="s">
        <v>31</v>
      </c>
      <c r="B8" s="132"/>
      <c r="C8" s="138"/>
      <c r="D8" s="56"/>
      <c r="E8" s="139"/>
      <c r="F8" s="60"/>
      <c r="G8" s="60"/>
      <c r="H8" s="94"/>
    </row>
    <row r="9" spans="1:8" x14ac:dyDescent="0.2">
      <c r="A9" s="7" t="s">
        <v>32</v>
      </c>
      <c r="B9" s="133">
        <v>377.12799999999999</v>
      </c>
      <c r="C9" s="140">
        <v>377.12799999999999</v>
      </c>
      <c r="D9" s="57">
        <f>C9-B9</f>
        <v>0</v>
      </c>
      <c r="E9" s="141">
        <f>(C9-B9)/B9</f>
        <v>0</v>
      </c>
      <c r="F9" s="128">
        <v>377.12799999999999</v>
      </c>
      <c r="G9" s="61">
        <f>F9-B9</f>
        <v>0</v>
      </c>
      <c r="H9" s="63">
        <f>(F9-B9)/B9</f>
        <v>0</v>
      </c>
    </row>
    <row r="10" spans="1:8" x14ac:dyDescent="0.2">
      <c r="A10" s="7" t="s">
        <v>33</v>
      </c>
      <c r="B10" s="134">
        <v>1910.5391360000001</v>
      </c>
      <c r="C10" s="142">
        <v>1910.5391360000001</v>
      </c>
      <c r="D10" s="129">
        <f>C10-B10</f>
        <v>0</v>
      </c>
      <c r="E10" s="141">
        <f>(C10-B10)/B10</f>
        <v>0</v>
      </c>
      <c r="F10" s="130">
        <v>1910.5391360000001</v>
      </c>
      <c r="G10" s="130">
        <f t="shared" ref="G10:G68" si="0">F10-B10</f>
        <v>0</v>
      </c>
      <c r="H10" s="63">
        <f t="shared" ref="H10:H68" si="1">(F10-B10)/B10</f>
        <v>0</v>
      </c>
    </row>
    <row r="11" spans="1:8" x14ac:dyDescent="0.2">
      <c r="A11" s="3"/>
      <c r="B11" s="135"/>
      <c r="C11" s="66"/>
      <c r="D11" s="67"/>
      <c r="E11" s="139"/>
      <c r="F11" s="70"/>
      <c r="G11" s="61"/>
      <c r="H11" s="63"/>
    </row>
    <row r="12" spans="1:8" ht="15" x14ac:dyDescent="0.2">
      <c r="A12" s="1" t="s">
        <v>95</v>
      </c>
      <c r="B12" s="135"/>
      <c r="C12" s="66"/>
      <c r="D12" s="67"/>
      <c r="E12" s="139"/>
      <c r="F12" s="70"/>
      <c r="G12" s="61"/>
      <c r="H12" s="63"/>
    </row>
    <row r="13" spans="1:8" x14ac:dyDescent="0.2">
      <c r="A13" s="7" t="s">
        <v>93</v>
      </c>
      <c r="B13" s="136">
        <v>601.375</v>
      </c>
      <c r="C13" s="55">
        <v>601.375</v>
      </c>
      <c r="D13" s="57">
        <f>C13-B13</f>
        <v>0</v>
      </c>
      <c r="E13" s="141">
        <f>(C13-B13)/B13</f>
        <v>0</v>
      </c>
      <c r="F13" s="61">
        <v>601.375</v>
      </c>
      <c r="G13" s="61">
        <f t="shared" si="0"/>
        <v>0</v>
      </c>
      <c r="H13" s="63">
        <f t="shared" si="1"/>
        <v>0</v>
      </c>
    </row>
    <row r="14" spans="1:8" x14ac:dyDescent="0.2">
      <c r="A14" s="7" t="s">
        <v>94</v>
      </c>
      <c r="B14" s="134">
        <v>4158.164992</v>
      </c>
      <c r="C14" s="142">
        <v>4158.164992</v>
      </c>
      <c r="D14" s="129">
        <f>C14-B14</f>
        <v>0</v>
      </c>
      <c r="E14" s="141">
        <f>(C14-B14)/B14</f>
        <v>0</v>
      </c>
      <c r="F14" s="130">
        <v>4158.164992</v>
      </c>
      <c r="G14" s="130">
        <f t="shared" si="0"/>
        <v>0</v>
      </c>
      <c r="H14" s="63">
        <f t="shared" si="1"/>
        <v>0</v>
      </c>
    </row>
    <row r="15" spans="1:8" x14ac:dyDescent="0.2">
      <c r="A15" s="3"/>
      <c r="B15" s="135"/>
      <c r="C15" s="66"/>
      <c r="D15" s="67"/>
      <c r="E15" s="139"/>
      <c r="F15" s="70"/>
      <c r="G15" s="61"/>
      <c r="H15" s="63"/>
    </row>
    <row r="16" spans="1:8" ht="25.5" x14ac:dyDescent="0.2">
      <c r="A16" s="6" t="s">
        <v>34</v>
      </c>
      <c r="B16" s="135"/>
      <c r="C16" s="66"/>
      <c r="D16" s="67"/>
      <c r="E16" s="139"/>
      <c r="F16" s="70"/>
      <c r="G16" s="61"/>
      <c r="H16" s="63"/>
    </row>
    <row r="17" spans="1:8" x14ac:dyDescent="0.2">
      <c r="A17" s="7" t="s">
        <v>35</v>
      </c>
      <c r="B17" s="136">
        <v>141.43700000000001</v>
      </c>
      <c r="C17" s="55">
        <v>141.43700000000001</v>
      </c>
      <c r="D17" s="57">
        <f>C17-B17</f>
        <v>0</v>
      </c>
      <c r="E17" s="141">
        <f>(C17-B17)/B17</f>
        <v>0</v>
      </c>
      <c r="F17" s="61">
        <v>141.43700000000001</v>
      </c>
      <c r="G17" s="61">
        <f t="shared" si="0"/>
        <v>0</v>
      </c>
      <c r="H17" s="63">
        <f t="shared" si="1"/>
        <v>0</v>
      </c>
    </row>
    <row r="18" spans="1:8" x14ac:dyDescent="0.2">
      <c r="A18" s="7" t="s">
        <v>33</v>
      </c>
      <c r="B18" s="134">
        <v>1046.5409999999999</v>
      </c>
      <c r="C18" s="142">
        <v>1046.5409999999999</v>
      </c>
      <c r="D18" s="129">
        <f>C18-B18</f>
        <v>0</v>
      </c>
      <c r="E18" s="141">
        <f>(C18-B18)/B18</f>
        <v>0</v>
      </c>
      <c r="F18" s="130">
        <v>1046.5409999999999</v>
      </c>
      <c r="G18" s="130">
        <f t="shared" si="0"/>
        <v>0</v>
      </c>
      <c r="H18" s="63">
        <f t="shared" si="1"/>
        <v>0</v>
      </c>
    </row>
    <row r="19" spans="1:8" x14ac:dyDescent="0.2">
      <c r="A19" s="3"/>
      <c r="B19" s="137"/>
      <c r="C19" s="143"/>
      <c r="D19" s="67"/>
      <c r="E19" s="139"/>
      <c r="F19" s="131"/>
      <c r="G19" s="61"/>
      <c r="H19" s="63"/>
    </row>
    <row r="20" spans="1:8" x14ac:dyDescent="0.2">
      <c r="A20" s="1" t="s">
        <v>36</v>
      </c>
      <c r="B20" s="135"/>
      <c r="C20" s="66"/>
      <c r="D20" s="67"/>
      <c r="E20" s="139"/>
      <c r="F20" s="70"/>
      <c r="G20" s="61"/>
      <c r="H20" s="63"/>
    </row>
    <row r="21" spans="1:8" x14ac:dyDescent="0.2">
      <c r="A21" s="7" t="s">
        <v>37</v>
      </c>
      <c r="B21" s="136">
        <v>111.363</v>
      </c>
      <c r="C21" s="55">
        <v>111.363</v>
      </c>
      <c r="D21" s="57">
        <f>C21-B21</f>
        <v>0</v>
      </c>
      <c r="E21" s="141">
        <f>(C21-B21)/B21</f>
        <v>0</v>
      </c>
      <c r="F21" s="61">
        <v>111.363</v>
      </c>
      <c r="G21" s="61">
        <f t="shared" si="0"/>
        <v>0</v>
      </c>
      <c r="H21" s="63">
        <f t="shared" si="1"/>
        <v>0</v>
      </c>
    </row>
    <row r="22" spans="1:8" x14ac:dyDescent="0.2">
      <c r="A22" s="7" t="s">
        <v>33</v>
      </c>
      <c r="B22" s="134">
        <v>534.26860799999997</v>
      </c>
      <c r="C22" s="142">
        <v>534.26860799999997</v>
      </c>
      <c r="D22" s="129">
        <f>C22-B22</f>
        <v>0</v>
      </c>
      <c r="E22" s="141">
        <f>(C22-B22)/B22</f>
        <v>0</v>
      </c>
      <c r="F22" s="130">
        <v>534.26860799999997</v>
      </c>
      <c r="G22" s="130">
        <f t="shared" si="0"/>
        <v>0</v>
      </c>
      <c r="H22" s="63">
        <f t="shared" si="1"/>
        <v>0</v>
      </c>
    </row>
    <row r="23" spans="1:8" x14ac:dyDescent="0.2">
      <c r="A23" s="3"/>
      <c r="B23" s="137"/>
      <c r="C23" s="143"/>
      <c r="D23" s="67"/>
      <c r="E23" s="139"/>
      <c r="F23" s="131"/>
      <c r="G23" s="61"/>
      <c r="H23" s="63"/>
    </row>
    <row r="24" spans="1:8" x14ac:dyDescent="0.2">
      <c r="A24" s="1" t="s">
        <v>38</v>
      </c>
      <c r="B24" s="135"/>
      <c r="C24" s="66"/>
      <c r="D24" s="67"/>
      <c r="E24" s="139"/>
      <c r="F24" s="70"/>
      <c r="G24" s="61"/>
      <c r="H24" s="63"/>
    </row>
    <row r="25" spans="1:8" x14ac:dyDescent="0.2">
      <c r="A25" s="7" t="s">
        <v>39</v>
      </c>
      <c r="B25" s="136">
        <v>230.62100000000001</v>
      </c>
      <c r="C25" s="55">
        <v>230.62100000000001</v>
      </c>
      <c r="D25" s="57">
        <f>C25-B25</f>
        <v>0</v>
      </c>
      <c r="E25" s="141">
        <f>(C25-B25)/B25</f>
        <v>0</v>
      </c>
      <c r="F25" s="61">
        <v>230.62100000000001</v>
      </c>
      <c r="G25" s="61">
        <f t="shared" si="0"/>
        <v>0</v>
      </c>
      <c r="H25" s="63">
        <f t="shared" si="1"/>
        <v>0</v>
      </c>
    </row>
    <row r="26" spans="1:8" x14ac:dyDescent="0.2">
      <c r="A26" s="7" t="s">
        <v>88</v>
      </c>
      <c r="B26" s="134">
        <v>2509.2199999999998</v>
      </c>
      <c r="C26" s="142">
        <v>2509.2199999999998</v>
      </c>
      <c r="D26" s="129">
        <f>C26-B26</f>
        <v>0</v>
      </c>
      <c r="E26" s="141">
        <f>(C26-B26)/B26</f>
        <v>0</v>
      </c>
      <c r="F26" s="130">
        <v>2509.2199999999998</v>
      </c>
      <c r="G26" s="130">
        <f t="shared" si="0"/>
        <v>0</v>
      </c>
      <c r="H26" s="63">
        <f t="shared" si="1"/>
        <v>0</v>
      </c>
    </row>
    <row r="27" spans="1:8" x14ac:dyDescent="0.2">
      <c r="A27" s="3"/>
      <c r="B27" s="135"/>
      <c r="C27" s="66"/>
      <c r="D27" s="67"/>
      <c r="E27" s="139"/>
      <c r="F27" s="70"/>
      <c r="G27" s="61"/>
      <c r="H27" s="63"/>
    </row>
    <row r="28" spans="1:8" x14ac:dyDescent="0.2">
      <c r="A28" s="1" t="s">
        <v>40</v>
      </c>
      <c r="B28" s="135"/>
      <c r="C28" s="66"/>
      <c r="D28" s="67"/>
      <c r="E28" s="139"/>
      <c r="F28" s="70"/>
      <c r="G28" s="61"/>
      <c r="H28" s="63"/>
    </row>
    <row r="29" spans="1:8" x14ac:dyDescent="0.2">
      <c r="A29" s="7" t="s">
        <v>41</v>
      </c>
      <c r="B29" s="136">
        <v>546.38499999999999</v>
      </c>
      <c r="C29" s="55">
        <v>546.38499999999999</v>
      </c>
      <c r="D29" s="57">
        <f>C29-B29</f>
        <v>0</v>
      </c>
      <c r="E29" s="141">
        <f>(C29-B29)/B29</f>
        <v>0</v>
      </c>
      <c r="F29" s="61">
        <v>546.38499999999999</v>
      </c>
      <c r="G29" s="61">
        <f t="shared" si="0"/>
        <v>0</v>
      </c>
      <c r="H29" s="63">
        <f t="shared" si="1"/>
        <v>0</v>
      </c>
    </row>
    <row r="30" spans="1:8" ht="15" x14ac:dyDescent="0.2">
      <c r="A30" s="7" t="s">
        <v>78</v>
      </c>
      <c r="B30" s="134">
        <v>7275.5747840000004</v>
      </c>
      <c r="C30" s="142">
        <v>7275.5747840000004</v>
      </c>
      <c r="D30" s="129">
        <f>C30-B30</f>
        <v>0</v>
      </c>
      <c r="E30" s="141">
        <f>(C30-B30)/B30</f>
        <v>0</v>
      </c>
      <c r="F30" s="130">
        <v>7275.5747840000004</v>
      </c>
      <c r="G30" s="130">
        <f t="shared" si="0"/>
        <v>0</v>
      </c>
      <c r="H30" s="63">
        <f t="shared" si="1"/>
        <v>0</v>
      </c>
    </row>
    <row r="31" spans="1:8" x14ac:dyDescent="0.2">
      <c r="A31" s="3"/>
      <c r="B31" s="135"/>
      <c r="C31" s="66"/>
      <c r="D31" s="67"/>
      <c r="E31" s="139"/>
      <c r="F31" s="70"/>
      <c r="G31" s="61"/>
      <c r="H31" s="63"/>
    </row>
    <row r="32" spans="1:8" x14ac:dyDescent="0.2">
      <c r="A32" s="1" t="s">
        <v>42</v>
      </c>
      <c r="B32" s="135"/>
      <c r="C32" s="66"/>
      <c r="D32" s="67"/>
      <c r="E32" s="139"/>
      <c r="F32" s="70"/>
      <c r="G32" s="61"/>
      <c r="H32" s="63"/>
    </row>
    <row r="33" spans="1:8" x14ac:dyDescent="0.2">
      <c r="A33" s="7" t="s">
        <v>37</v>
      </c>
      <c r="B33" s="136">
        <v>1424.903</v>
      </c>
      <c r="C33" s="55">
        <v>1426.6084166666667</v>
      </c>
      <c r="D33" s="57">
        <f>C33-B33</f>
        <v>1.7054166666666788</v>
      </c>
      <c r="E33" s="141">
        <f>(C33-B33)/B33</f>
        <v>1.196865096548101E-3</v>
      </c>
      <c r="F33" s="61">
        <v>1427.4640833333333</v>
      </c>
      <c r="G33" s="61">
        <f t="shared" si="0"/>
        <v>2.5610833333332721</v>
      </c>
      <c r="H33" s="63">
        <f t="shared" si="1"/>
        <v>1.7973738095388052E-3</v>
      </c>
    </row>
    <row r="34" spans="1:8" x14ac:dyDescent="0.2">
      <c r="A34" s="7" t="s">
        <v>33</v>
      </c>
      <c r="B34" s="134">
        <v>3689.0941440000001</v>
      </c>
      <c r="C34" s="142">
        <v>3692.1928590000002</v>
      </c>
      <c r="D34" s="129">
        <f>C34-B34</f>
        <v>3.0987150000000838</v>
      </c>
      <c r="E34" s="141">
        <f>(C34-B34)/B34</f>
        <v>8.3996636546667747E-4</v>
      </c>
      <c r="F34" s="130">
        <v>3696.1518620000002</v>
      </c>
      <c r="G34" s="130">
        <f t="shared" si="0"/>
        <v>7.0577180000000226</v>
      </c>
      <c r="H34" s="63">
        <f t="shared" si="1"/>
        <v>1.9131303578898372E-3</v>
      </c>
    </row>
    <row r="35" spans="1:8" x14ac:dyDescent="0.2">
      <c r="A35" s="3"/>
      <c r="B35" s="135"/>
      <c r="C35" s="66"/>
      <c r="D35" s="67"/>
      <c r="E35" s="139"/>
      <c r="F35" s="70"/>
      <c r="G35" s="61"/>
      <c r="H35" s="63"/>
    </row>
    <row r="36" spans="1:8" x14ac:dyDescent="0.2">
      <c r="A36" s="1" t="s">
        <v>118</v>
      </c>
      <c r="B36" s="135"/>
      <c r="C36" s="66"/>
      <c r="D36" s="67"/>
      <c r="E36" s="139"/>
      <c r="F36" s="70"/>
      <c r="G36" s="61"/>
      <c r="H36" s="63"/>
    </row>
    <row r="37" spans="1:8" x14ac:dyDescent="0.2">
      <c r="A37" s="7" t="s">
        <v>37</v>
      </c>
      <c r="B37" s="136">
        <v>0</v>
      </c>
      <c r="C37" s="55">
        <v>24.721250000000001</v>
      </c>
      <c r="D37" s="57">
        <f>C37-B37</f>
        <v>24.721250000000001</v>
      </c>
      <c r="E37" s="105" t="s">
        <v>30</v>
      </c>
      <c r="F37" s="61">
        <v>51.700583333333334</v>
      </c>
      <c r="G37" s="61">
        <f t="shared" si="0"/>
        <v>51.700583333333334</v>
      </c>
      <c r="H37" s="101" t="s">
        <v>30</v>
      </c>
    </row>
    <row r="38" spans="1:8" x14ac:dyDescent="0.2">
      <c r="A38" s="7" t="s">
        <v>33</v>
      </c>
      <c r="B38" s="134">
        <v>0</v>
      </c>
      <c r="C38" s="142">
        <v>59.140663000000004</v>
      </c>
      <c r="D38" s="129">
        <f>C38-B38</f>
        <v>59.140663000000004</v>
      </c>
      <c r="E38" s="105" t="s">
        <v>30</v>
      </c>
      <c r="F38" s="130">
        <v>133.51861299999999</v>
      </c>
      <c r="G38" s="130">
        <f t="shared" si="0"/>
        <v>133.51861299999999</v>
      </c>
      <c r="H38" s="101" t="s">
        <v>30</v>
      </c>
    </row>
    <row r="39" spans="1:8" x14ac:dyDescent="0.2">
      <c r="A39" s="7"/>
      <c r="B39" s="134"/>
      <c r="C39" s="142"/>
      <c r="D39" s="129"/>
      <c r="E39" s="141"/>
      <c r="F39" s="130"/>
      <c r="G39" s="61"/>
      <c r="H39" s="63"/>
    </row>
    <row r="40" spans="1:8" ht="27.75" x14ac:dyDescent="0.2">
      <c r="A40" s="6" t="s">
        <v>107</v>
      </c>
      <c r="B40" s="135"/>
      <c r="C40" s="66"/>
      <c r="D40" s="67"/>
      <c r="E40" s="139"/>
      <c r="F40" s="70"/>
      <c r="G40" s="61"/>
      <c r="H40" s="63"/>
    </row>
    <row r="41" spans="1:8" x14ac:dyDescent="0.2">
      <c r="A41" s="7" t="s">
        <v>106</v>
      </c>
      <c r="B41" s="136">
        <v>324.18599999999998</v>
      </c>
      <c r="C41" s="55">
        <v>324.18599999999998</v>
      </c>
      <c r="D41" s="57">
        <f>C41-B41</f>
        <v>0</v>
      </c>
      <c r="E41" s="141">
        <f>(C41-B41)/B41</f>
        <v>0</v>
      </c>
      <c r="F41" s="61">
        <v>324.18599999999998</v>
      </c>
      <c r="G41" s="61">
        <f t="shared" si="0"/>
        <v>0</v>
      </c>
      <c r="H41" s="63">
        <f t="shared" si="1"/>
        <v>0</v>
      </c>
    </row>
    <row r="42" spans="1:8" x14ac:dyDescent="0.2">
      <c r="A42" s="7" t="s">
        <v>108</v>
      </c>
      <c r="B42" s="134">
        <v>352.02771200000001</v>
      </c>
      <c r="C42" s="142">
        <v>352.02771200000001</v>
      </c>
      <c r="D42" s="129">
        <f>C42-B42</f>
        <v>0</v>
      </c>
      <c r="E42" s="141">
        <f>(C42-B42)/B42</f>
        <v>0</v>
      </c>
      <c r="F42" s="130">
        <v>352.02771200000001</v>
      </c>
      <c r="G42" s="130">
        <f t="shared" si="0"/>
        <v>0</v>
      </c>
      <c r="H42" s="63">
        <f t="shared" si="1"/>
        <v>0</v>
      </c>
    </row>
    <row r="43" spans="1:8" x14ac:dyDescent="0.2">
      <c r="A43" s="3"/>
      <c r="B43" s="135"/>
      <c r="C43" s="66"/>
      <c r="D43" s="67"/>
      <c r="E43" s="139"/>
      <c r="F43" s="70"/>
      <c r="G43" s="61"/>
      <c r="H43" s="63"/>
    </row>
    <row r="44" spans="1:8" x14ac:dyDescent="0.2">
      <c r="A44" s="1" t="s">
        <v>43</v>
      </c>
      <c r="B44" s="135"/>
      <c r="C44" s="66"/>
      <c r="D44" s="67"/>
      <c r="E44" s="139"/>
      <c r="F44" s="70"/>
      <c r="G44" s="61"/>
      <c r="H44" s="63"/>
    </row>
    <row r="45" spans="1:8" x14ac:dyDescent="0.2">
      <c r="A45" s="7" t="s">
        <v>44</v>
      </c>
      <c r="B45" s="136">
        <v>1469.027</v>
      </c>
      <c r="C45" s="55">
        <v>1469.027</v>
      </c>
      <c r="D45" s="57">
        <f>C45-B45</f>
        <v>0</v>
      </c>
      <c r="E45" s="141">
        <f>(C45-B45)/B45</f>
        <v>0</v>
      </c>
      <c r="F45" s="61">
        <v>1469.027</v>
      </c>
      <c r="G45" s="61">
        <f t="shared" si="0"/>
        <v>0</v>
      </c>
      <c r="H45" s="63">
        <f t="shared" si="1"/>
        <v>0</v>
      </c>
    </row>
    <row r="46" spans="1:8" ht="15" x14ac:dyDescent="0.2">
      <c r="A46" s="7" t="s">
        <v>96</v>
      </c>
      <c r="B46" s="134">
        <v>226.901568</v>
      </c>
      <c r="C46" s="142">
        <v>226.901568</v>
      </c>
      <c r="D46" s="129">
        <f>C46-B46</f>
        <v>0</v>
      </c>
      <c r="E46" s="141">
        <f>(C46-B46)/B46</f>
        <v>0</v>
      </c>
      <c r="F46" s="130">
        <v>226.901568</v>
      </c>
      <c r="G46" s="130">
        <f t="shared" si="0"/>
        <v>0</v>
      </c>
      <c r="H46" s="63">
        <f t="shared" si="1"/>
        <v>0</v>
      </c>
    </row>
    <row r="47" spans="1:8" x14ac:dyDescent="0.2">
      <c r="A47" s="3"/>
      <c r="B47" s="135"/>
      <c r="C47" s="66"/>
      <c r="D47" s="67"/>
      <c r="E47" s="139"/>
      <c r="F47" s="70"/>
      <c r="G47" s="61"/>
      <c r="H47" s="63"/>
    </row>
    <row r="48" spans="1:8" x14ac:dyDescent="0.2">
      <c r="A48" s="1" t="s">
        <v>89</v>
      </c>
      <c r="B48" s="135"/>
      <c r="C48" s="66"/>
      <c r="D48" s="67"/>
      <c r="E48" s="139"/>
      <c r="F48" s="70"/>
      <c r="G48" s="61"/>
      <c r="H48" s="63"/>
    </row>
    <row r="49" spans="1:8" x14ac:dyDescent="0.2">
      <c r="A49" s="7" t="s">
        <v>90</v>
      </c>
      <c r="B49" s="134">
        <v>36264.535936</v>
      </c>
      <c r="C49" s="142">
        <v>36264.535936</v>
      </c>
      <c r="D49" s="129">
        <f t="shared" ref="D49" si="2">C49-B49</f>
        <v>0</v>
      </c>
      <c r="E49" s="141">
        <f t="shared" ref="E49:E58" si="3">(C49-B49)/B49</f>
        <v>0</v>
      </c>
      <c r="F49" s="130">
        <v>36264.535936</v>
      </c>
      <c r="G49" s="130">
        <f t="shared" si="0"/>
        <v>0</v>
      </c>
      <c r="H49" s="63">
        <f t="shared" si="1"/>
        <v>0</v>
      </c>
    </row>
    <row r="50" spans="1:8" x14ac:dyDescent="0.2">
      <c r="A50" s="7" t="s">
        <v>74</v>
      </c>
      <c r="B50" s="135"/>
      <c r="C50" s="66"/>
      <c r="D50" s="67"/>
      <c r="E50" s="141"/>
      <c r="F50" s="70"/>
      <c r="G50" s="61"/>
      <c r="H50" s="63"/>
    </row>
    <row r="51" spans="1:8" x14ac:dyDescent="0.2">
      <c r="A51" s="4" t="s">
        <v>76</v>
      </c>
      <c r="B51" s="136">
        <v>1004.818</v>
      </c>
      <c r="C51" s="55">
        <v>1004.818</v>
      </c>
      <c r="D51" s="57">
        <f>C51-B51</f>
        <v>0</v>
      </c>
      <c r="E51" s="141">
        <f t="shared" si="3"/>
        <v>0</v>
      </c>
      <c r="F51" s="61">
        <v>1004.818</v>
      </c>
      <c r="G51" s="61">
        <f t="shared" si="0"/>
        <v>0</v>
      </c>
      <c r="H51" s="63">
        <f t="shared" si="1"/>
        <v>0</v>
      </c>
    </row>
    <row r="52" spans="1:8" x14ac:dyDescent="0.2">
      <c r="A52" s="4" t="s">
        <v>77</v>
      </c>
      <c r="B52" s="134">
        <v>619.97270600000002</v>
      </c>
      <c r="C52" s="142">
        <v>619.97270600000002</v>
      </c>
      <c r="D52" s="129">
        <f>C52-B52</f>
        <v>0</v>
      </c>
      <c r="E52" s="141">
        <f t="shared" si="3"/>
        <v>0</v>
      </c>
      <c r="F52" s="130">
        <v>619.97270600000002</v>
      </c>
      <c r="G52" s="130">
        <f t="shared" si="0"/>
        <v>0</v>
      </c>
      <c r="H52" s="63">
        <f t="shared" si="1"/>
        <v>0</v>
      </c>
    </row>
    <row r="53" spans="1:8" x14ac:dyDescent="0.2">
      <c r="A53" s="7" t="s">
        <v>113</v>
      </c>
      <c r="B53" s="134"/>
      <c r="C53" s="142"/>
      <c r="D53" s="129"/>
      <c r="E53" s="141"/>
      <c r="F53" s="130"/>
      <c r="G53" s="61"/>
      <c r="H53" s="63"/>
    </row>
    <row r="54" spans="1:8" x14ac:dyDescent="0.2">
      <c r="A54" s="4" t="s">
        <v>76</v>
      </c>
      <c r="B54" s="136">
        <v>1524.1769999999999</v>
      </c>
      <c r="C54" s="55">
        <v>1524.18</v>
      </c>
      <c r="D54" s="57">
        <f>C54-B54</f>
        <v>3.0000000001564331E-3</v>
      </c>
      <c r="E54" s="141">
        <f t="shared" ref="E54:E55" si="4">(C54-B54)/B54</f>
        <v>1.9682753382031308E-6</v>
      </c>
      <c r="F54" s="61">
        <v>1524.18</v>
      </c>
      <c r="G54" s="61">
        <f t="shared" si="0"/>
        <v>3.0000000001564331E-3</v>
      </c>
      <c r="H54" s="63">
        <f t="shared" si="1"/>
        <v>1.9682753382031308E-6</v>
      </c>
    </row>
    <row r="55" spans="1:8" x14ac:dyDescent="0.2">
      <c r="A55" s="4" t="s">
        <v>77</v>
      </c>
      <c r="B55" s="134">
        <v>737.90217399999995</v>
      </c>
      <c r="C55" s="142">
        <v>737.90200000000004</v>
      </c>
      <c r="D55" s="129">
        <f>C55-B55</f>
        <v>-1.7399999990175274E-4</v>
      </c>
      <c r="E55" s="141">
        <f t="shared" si="4"/>
        <v>-2.3580361466959541E-7</v>
      </c>
      <c r="F55" s="130">
        <v>737.90200000000004</v>
      </c>
      <c r="G55" s="130">
        <f t="shared" si="0"/>
        <v>-1.7399999990175274E-4</v>
      </c>
      <c r="H55" s="63">
        <f t="shared" si="1"/>
        <v>-2.3580361466959541E-7</v>
      </c>
    </row>
    <row r="56" spans="1:8" x14ac:dyDescent="0.2">
      <c r="A56" s="7" t="s">
        <v>75</v>
      </c>
      <c r="B56" s="134"/>
      <c r="C56" s="142"/>
      <c r="D56" s="129"/>
      <c r="E56" s="141"/>
      <c r="F56" s="130"/>
      <c r="G56" s="61"/>
      <c r="H56" s="63"/>
    </row>
    <row r="57" spans="1:8" x14ac:dyDescent="0.2">
      <c r="A57" s="4" t="s">
        <v>76</v>
      </c>
      <c r="B57" s="136">
        <v>483.375</v>
      </c>
      <c r="C57" s="55">
        <v>483.375</v>
      </c>
      <c r="D57" s="57">
        <f>C57-B57</f>
        <v>0</v>
      </c>
      <c r="E57" s="141">
        <f t="shared" si="3"/>
        <v>0</v>
      </c>
      <c r="F57" s="61">
        <v>483.375</v>
      </c>
      <c r="G57" s="61">
        <f t="shared" si="0"/>
        <v>0</v>
      </c>
      <c r="H57" s="63">
        <f t="shared" si="1"/>
        <v>0</v>
      </c>
    </row>
    <row r="58" spans="1:8" x14ac:dyDescent="0.2">
      <c r="A58" s="4" t="s">
        <v>77</v>
      </c>
      <c r="B58" s="134">
        <v>181.265625</v>
      </c>
      <c r="C58" s="142">
        <v>181.265625</v>
      </c>
      <c r="D58" s="129">
        <f>C58-B58</f>
        <v>0</v>
      </c>
      <c r="E58" s="141">
        <f t="shared" si="3"/>
        <v>0</v>
      </c>
      <c r="F58" s="130">
        <v>181.265625</v>
      </c>
      <c r="G58" s="130">
        <f t="shared" si="0"/>
        <v>0</v>
      </c>
      <c r="H58" s="63">
        <f t="shared" si="1"/>
        <v>0</v>
      </c>
    </row>
    <row r="59" spans="1:8" x14ac:dyDescent="0.2">
      <c r="A59" s="7" t="s">
        <v>82</v>
      </c>
      <c r="B59" s="135"/>
      <c r="C59" s="66"/>
      <c r="D59" s="67"/>
      <c r="E59" s="141"/>
      <c r="F59" s="70"/>
      <c r="G59" s="61"/>
      <c r="H59" s="63"/>
    </row>
    <row r="60" spans="1:8" x14ac:dyDescent="0.2">
      <c r="A60" s="4" t="s">
        <v>76</v>
      </c>
      <c r="B60" s="135">
        <v>0</v>
      </c>
      <c r="C60" s="66">
        <v>0</v>
      </c>
      <c r="D60" s="57">
        <f>C60-B60</f>
        <v>0</v>
      </c>
      <c r="E60" s="141" t="str">
        <f>IF(B60-C60&lt;&gt;0,(C60-B60)/B60,"--")</f>
        <v>--</v>
      </c>
      <c r="F60" s="70">
        <v>0</v>
      </c>
      <c r="G60" s="61">
        <f t="shared" si="0"/>
        <v>0</v>
      </c>
      <c r="H60" s="63" t="str">
        <f>IF(B60-F60&lt;&gt;0,(B60-F60)/F60,"--")</f>
        <v>--</v>
      </c>
    </row>
    <row r="61" spans="1:8" x14ac:dyDescent="0.2">
      <c r="A61" s="4" t="s">
        <v>77</v>
      </c>
      <c r="B61" s="135">
        <v>0</v>
      </c>
      <c r="C61" s="66">
        <v>0</v>
      </c>
      <c r="D61" s="57">
        <f>C61-B61</f>
        <v>0</v>
      </c>
      <c r="E61" s="141" t="str">
        <f>IF(B61-C61&lt;&gt;0,(C61-B61)/B61,"--")</f>
        <v>--</v>
      </c>
      <c r="F61" s="70">
        <v>0</v>
      </c>
      <c r="G61" s="61">
        <f t="shared" si="0"/>
        <v>0</v>
      </c>
      <c r="H61" s="63" t="str">
        <f>IF(B61-F61&lt;&gt;0,(B61-F61)/F61,"--")</f>
        <v>--</v>
      </c>
    </row>
    <row r="62" spans="1:8" x14ac:dyDescent="0.2">
      <c r="A62" s="4"/>
      <c r="B62" s="135"/>
      <c r="C62" s="66"/>
      <c r="D62" s="57"/>
      <c r="E62" s="141"/>
      <c r="F62" s="70"/>
      <c r="G62" s="61"/>
      <c r="H62" s="63"/>
    </row>
    <row r="63" spans="1:8" x14ac:dyDescent="0.2">
      <c r="A63" s="1" t="s">
        <v>91</v>
      </c>
      <c r="B63" s="135"/>
      <c r="C63" s="66"/>
      <c r="D63" s="57"/>
      <c r="E63" s="141"/>
      <c r="F63" s="70"/>
      <c r="G63" s="61"/>
      <c r="H63" s="63"/>
    </row>
    <row r="64" spans="1:8" x14ac:dyDescent="0.2">
      <c r="A64" s="7" t="s">
        <v>92</v>
      </c>
      <c r="B64" s="134">
        <v>10650.410672</v>
      </c>
      <c r="C64" s="142">
        <v>10650.410672</v>
      </c>
      <c r="D64" s="129">
        <f>C64-B64</f>
        <v>0</v>
      </c>
      <c r="E64" s="141">
        <f t="shared" ref="E64" si="5">(C64-B64)/B64</f>
        <v>0</v>
      </c>
      <c r="F64" s="130">
        <v>10650.410672</v>
      </c>
      <c r="G64" s="130">
        <f t="shared" si="0"/>
        <v>0</v>
      </c>
      <c r="H64" s="63">
        <f t="shared" si="1"/>
        <v>0</v>
      </c>
    </row>
    <row r="65" spans="1:8" x14ac:dyDescent="0.2">
      <c r="A65" s="7"/>
      <c r="B65" s="134"/>
      <c r="C65" s="142"/>
      <c r="D65" s="129"/>
      <c r="E65" s="141"/>
      <c r="F65" s="130"/>
      <c r="G65" s="61"/>
      <c r="H65" s="63"/>
    </row>
    <row r="66" spans="1:8" x14ac:dyDescent="0.2">
      <c r="A66" s="1" t="s">
        <v>101</v>
      </c>
      <c r="B66" s="135"/>
      <c r="C66" s="66"/>
      <c r="D66" s="67"/>
      <c r="E66" s="139"/>
      <c r="F66" s="70"/>
      <c r="G66" s="61"/>
      <c r="H66" s="63"/>
    </row>
    <row r="67" spans="1:8" ht="15" x14ac:dyDescent="0.2">
      <c r="A67" s="7" t="s">
        <v>103</v>
      </c>
      <c r="B67" s="134">
        <v>85013</v>
      </c>
      <c r="C67" s="142">
        <v>85013</v>
      </c>
      <c r="D67" s="129">
        <f t="shared" ref="D67:D68" si="6">C67-B67</f>
        <v>0</v>
      </c>
      <c r="E67" s="141">
        <f t="shared" ref="E67:E68" si="7">(C67-B67)/B67</f>
        <v>0</v>
      </c>
      <c r="F67" s="130">
        <v>85013</v>
      </c>
      <c r="G67" s="130">
        <f t="shared" si="0"/>
        <v>0</v>
      </c>
      <c r="H67" s="63">
        <f t="shared" si="1"/>
        <v>0</v>
      </c>
    </row>
    <row r="68" spans="1:8" x14ac:dyDescent="0.2">
      <c r="A68" s="125" t="s">
        <v>102</v>
      </c>
      <c r="B68" s="134">
        <v>106970</v>
      </c>
      <c r="C68" s="142">
        <v>106970</v>
      </c>
      <c r="D68" s="129">
        <f t="shared" si="6"/>
        <v>0</v>
      </c>
      <c r="E68" s="141">
        <f t="shared" si="7"/>
        <v>0</v>
      </c>
      <c r="F68" s="130">
        <v>106970</v>
      </c>
      <c r="G68" s="130">
        <f t="shared" si="0"/>
        <v>0</v>
      </c>
      <c r="H68" s="63">
        <f t="shared" si="1"/>
        <v>0</v>
      </c>
    </row>
    <row r="69" spans="1:8" x14ac:dyDescent="0.2">
      <c r="A69" s="186" t="s">
        <v>73</v>
      </c>
      <c r="B69" s="186"/>
      <c r="C69" s="186"/>
      <c r="D69" s="186"/>
      <c r="E69" s="186"/>
    </row>
    <row r="70" spans="1:8" ht="120" customHeight="1" x14ac:dyDescent="0.2">
      <c r="A70" s="168" t="s">
        <v>157</v>
      </c>
      <c r="B70" s="168"/>
      <c r="C70" s="168"/>
      <c r="D70" s="168"/>
      <c r="E70" s="168"/>
    </row>
    <row r="71" spans="1:8" ht="39.6" customHeight="1" x14ac:dyDescent="0.2">
      <c r="A71" s="169" t="s">
        <v>117</v>
      </c>
      <c r="B71" s="169"/>
      <c r="C71" s="169"/>
      <c r="D71" s="169"/>
      <c r="E71" s="169"/>
    </row>
  </sheetData>
  <mergeCells count="7">
    <mergeCell ref="F6:H6"/>
    <mergeCell ref="A71:E71"/>
    <mergeCell ref="A2:E2"/>
    <mergeCell ref="A69:E69"/>
    <mergeCell ref="A70:E70"/>
    <mergeCell ref="C6:E6"/>
    <mergeCell ref="A3:E3"/>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H14"/>
  <sheetViews>
    <sheetView workbookViewId="0">
      <selection activeCell="G9" sqref="G9"/>
    </sheetView>
  </sheetViews>
  <sheetFormatPr defaultColWidth="9.140625" defaultRowHeight="12.75" x14ac:dyDescent="0.2"/>
  <cols>
    <col min="1" max="1" width="43.5703125" style="1" customWidth="1"/>
    <col min="2" max="5" width="15.7109375" style="10" customWidth="1"/>
    <col min="6" max="8" width="15.7109375" style="1" customWidth="1"/>
    <col min="9" max="16384" width="9.140625" style="1"/>
  </cols>
  <sheetData>
    <row r="1" spans="1:8" s="17" customFormat="1" x14ac:dyDescent="0.2">
      <c r="A1" s="15" t="s">
        <v>72</v>
      </c>
      <c r="B1" s="12"/>
      <c r="C1" s="12"/>
      <c r="D1" s="12"/>
      <c r="E1" s="12"/>
    </row>
    <row r="2" spans="1:8" s="17" customFormat="1" ht="26.25" customHeight="1" x14ac:dyDescent="0.2">
      <c r="A2" s="176" t="s">
        <v>149</v>
      </c>
      <c r="B2" s="176"/>
      <c r="C2" s="176"/>
      <c r="D2" s="176"/>
      <c r="E2" s="176"/>
    </row>
    <row r="3" spans="1:8" s="17" customFormat="1" ht="27" customHeight="1" x14ac:dyDescent="0.2">
      <c r="A3" s="188" t="s">
        <v>115</v>
      </c>
      <c r="B3" s="188"/>
      <c r="C3" s="188"/>
      <c r="D3" s="188"/>
      <c r="E3" s="188"/>
    </row>
    <row r="4" spans="1:8" s="17" customFormat="1" x14ac:dyDescent="0.2">
      <c r="A4" s="19" t="s">
        <v>116</v>
      </c>
      <c r="B4" s="12"/>
      <c r="C4" s="12"/>
      <c r="D4" s="12"/>
      <c r="E4" s="12"/>
    </row>
    <row r="5" spans="1:8" s="19" customFormat="1" x14ac:dyDescent="0.2">
      <c r="A5" s="17" t="s">
        <v>99</v>
      </c>
      <c r="B5" s="18"/>
      <c r="C5" s="18"/>
      <c r="D5" s="18"/>
      <c r="E5" s="18"/>
    </row>
    <row r="6" spans="1:8" s="17" customFormat="1" ht="42.75" customHeight="1" x14ac:dyDescent="0.2">
      <c r="B6" s="109" t="s">
        <v>151</v>
      </c>
      <c r="C6" s="197" t="s">
        <v>141</v>
      </c>
      <c r="D6" s="183"/>
      <c r="E6" s="198"/>
      <c r="F6" s="195" t="s">
        <v>152</v>
      </c>
      <c r="G6" s="196"/>
      <c r="H6" s="196"/>
    </row>
    <row r="7" spans="1:8" s="17" customFormat="1" ht="25.5" x14ac:dyDescent="0.2">
      <c r="A7" s="43"/>
      <c r="B7" s="106" t="s">
        <v>29</v>
      </c>
      <c r="C7" s="48" t="s">
        <v>28</v>
      </c>
      <c r="D7" s="48" t="s">
        <v>105</v>
      </c>
      <c r="E7" s="48" t="s">
        <v>66</v>
      </c>
      <c r="F7" s="114" t="s">
        <v>28</v>
      </c>
      <c r="G7" s="113" t="s">
        <v>105</v>
      </c>
      <c r="H7" s="73" t="s">
        <v>66</v>
      </c>
    </row>
    <row r="8" spans="1:8" ht="27.75" x14ac:dyDescent="0.2">
      <c r="A8" s="13" t="s">
        <v>104</v>
      </c>
      <c r="B8" s="107"/>
      <c r="C8" s="103"/>
      <c r="D8" s="103"/>
      <c r="E8" s="67"/>
      <c r="F8" s="110"/>
      <c r="G8" s="111"/>
      <c r="H8" s="112"/>
    </row>
    <row r="9" spans="1:8" ht="15" x14ac:dyDescent="0.2">
      <c r="A9" s="2" t="s">
        <v>100</v>
      </c>
      <c r="B9" s="108">
        <f>SUM('7. Program Summary'!B10,'7. Program Summary'!B14,'7. Program Summary'!B18,'7. Program Summary'!B22,'7. Program Summary'!B26,'7. Program Summary'!B30,'7. Program Summary'!B34,'7. Program Summary'!B38,'7. Program Summary'!B42,'7. Program Summary'!B46)</f>
        <v>21702.331943999998</v>
      </c>
      <c r="C9" s="104">
        <f>SUM('7. Program Summary'!C10,'7. Program Summary'!C14,'7. Program Summary'!C18,'7. Program Summary'!C22,'7. Program Summary'!C26,'7. Program Summary'!C30,'7. Program Summary'!C34,'7. Program Summary'!C38,'7. Program Summary'!C42,'7. Program Summary'!C46)</f>
        <v>21764.571321999996</v>
      </c>
      <c r="D9" s="104">
        <f>+C9-B9</f>
        <v>62.239377999998396</v>
      </c>
      <c r="E9" s="56">
        <f>(C9-B9)/B9</f>
        <v>2.8678659123175746E-3</v>
      </c>
      <c r="F9" s="99">
        <f>SUM('7. Program Summary'!F10,'7. Program Summary'!F14,'7. Program Summary'!F18,'7. Program Summary'!F22,'7. Program Summary'!F26,'7. Program Summary'!F30,'7. Program Summary'!F34,'7. Program Summary'!F38,'7. Program Summary'!F42,'7. Program Summary'!F46)</f>
        <v>21842.908274999998</v>
      </c>
      <c r="G9" s="100">
        <f>+F9-B9</f>
        <v>140.57633100000021</v>
      </c>
      <c r="H9" s="63">
        <f>(F9-B9)/B9</f>
        <v>6.4774758474222434E-3</v>
      </c>
    </row>
    <row r="10" spans="1:8" x14ac:dyDescent="0.2">
      <c r="A10" s="2" t="s">
        <v>111</v>
      </c>
      <c r="B10" s="108">
        <f>'7. Program Summary'!B49+'7. Program Summary'!B64</f>
        <v>46914.946607999998</v>
      </c>
      <c r="C10" s="104">
        <f>+'7. Program Summary'!C49+'7. Program Summary'!C64</f>
        <v>46914.946607999998</v>
      </c>
      <c r="D10" s="104">
        <f t="shared" ref="D10:D11" si="0">+C10-B10</f>
        <v>0</v>
      </c>
      <c r="E10" s="56">
        <f>(C10-B10)/B10</f>
        <v>0</v>
      </c>
      <c r="F10" s="99">
        <f>'7. Program Summary'!F49+'7. Program Summary'!F64</f>
        <v>46914.946607999998</v>
      </c>
      <c r="G10" s="100">
        <f>+F10-B10</f>
        <v>0</v>
      </c>
      <c r="H10" s="63">
        <f>(F10-B10)/B10</f>
        <v>0</v>
      </c>
    </row>
    <row r="11" spans="1:8" x14ac:dyDescent="0.2">
      <c r="A11" s="42" t="s">
        <v>112</v>
      </c>
      <c r="B11" s="108">
        <f>(B9-B10)</f>
        <v>-25212.614664000001</v>
      </c>
      <c r="C11" s="104">
        <f>(C9-C10)</f>
        <v>-25150.375286000002</v>
      </c>
      <c r="D11" s="104">
        <f t="shared" si="0"/>
        <v>62.239377999998396</v>
      </c>
      <c r="E11" s="105" t="s">
        <v>30</v>
      </c>
      <c r="F11" s="99">
        <f>(F9-F10)</f>
        <v>-25072.038333</v>
      </c>
      <c r="G11" s="100">
        <f>+F11-B11</f>
        <v>140.57633100000021</v>
      </c>
      <c r="H11" s="101" t="s">
        <v>30</v>
      </c>
    </row>
    <row r="12" spans="1:8" ht="15.75" customHeight="1" x14ac:dyDescent="0.2">
      <c r="A12" s="184" t="s">
        <v>73</v>
      </c>
      <c r="B12" s="184"/>
      <c r="C12" s="184"/>
      <c r="D12" s="184"/>
      <c r="E12" s="184"/>
    </row>
    <row r="13" spans="1:8" ht="93.75" customHeight="1" x14ac:dyDescent="0.2">
      <c r="A13" s="169" t="s">
        <v>150</v>
      </c>
      <c r="B13" s="169"/>
      <c r="C13" s="169"/>
      <c r="D13" s="169"/>
      <c r="E13" s="169"/>
    </row>
    <row r="14" spans="1:8" ht="51.75" customHeight="1" x14ac:dyDescent="0.2">
      <c r="A14" s="169" t="s">
        <v>117</v>
      </c>
      <c r="B14" s="169"/>
      <c r="C14" s="169"/>
      <c r="D14" s="169"/>
      <c r="E14" s="169"/>
    </row>
  </sheetData>
  <mergeCells count="7">
    <mergeCell ref="F6:H6"/>
    <mergeCell ref="A2:E2"/>
    <mergeCell ref="A14:E14"/>
    <mergeCell ref="C6:E6"/>
    <mergeCell ref="A13:E13"/>
    <mergeCell ref="A12:E12"/>
    <mergeCell ref="A3:E3"/>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9C858E70AFD24CBF2FF66F65924E42" ma:contentTypeVersion="13" ma:contentTypeDescription="Create a new document." ma:contentTypeScope="" ma:versionID="9815d92b3b2a6b655a38a6f6aaa93156">
  <xsd:schema xmlns:xsd="http://www.w3.org/2001/XMLSchema" xmlns:xs="http://www.w3.org/2001/XMLSchema" xmlns:p="http://schemas.microsoft.com/office/2006/metadata/properties" xmlns:ns2="bdeec54c-cf22-4a9e-a598-b7d9fcbc43c7" xmlns:ns3="59951468-e0c9-43f7-849b-568c90711787" targetNamespace="http://schemas.microsoft.com/office/2006/metadata/properties" ma:root="true" ma:fieldsID="8662ca561660dc43592e0264a4f6f100" ns2:_="" ns3:_="">
    <xsd:import namespace="bdeec54c-cf22-4a9e-a598-b7d9fcbc43c7"/>
    <xsd:import namespace="59951468-e0c9-43f7-849b-568c90711787"/>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eec54c-cf22-4a9e-a598-b7d9fcbc43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951468-e0c9-43f7-849b-568c907117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D5DF03-AF6C-43AD-9E9B-B4F7CAEEC9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eec54c-cf22-4a9e-a598-b7d9fcbc43c7"/>
    <ds:schemaRef ds:uri="59951468-e0c9-43f7-849b-568c907117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A86480-32C1-4CDE-9381-BBC679FC87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 State Food Benefit Overview</vt:lpstr>
      <vt:lpstr>1. SPM Summary</vt:lpstr>
      <vt:lpstr>2. Poverty_Individuals_No</vt:lpstr>
      <vt:lpstr>3. Individuals Race</vt:lpstr>
      <vt:lpstr>4. Poverty_Families_No</vt:lpstr>
      <vt:lpstr>5. Household Resources</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Urban Institute Proposed Policy Results, State Food Benefit Simulations - April 11, 2024</dc:title>
  <dc:creator>Urban Institute</dc:creator>
  <cp:lastModifiedBy>Pierce, Jonathan (OTDA)</cp:lastModifiedBy>
  <dcterms:created xsi:type="dcterms:W3CDTF">2023-01-09T17:55:27Z</dcterms:created>
  <dcterms:modified xsi:type="dcterms:W3CDTF">2024-04-05T18:12:16Z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