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always" defaultThemeVersion="166925"/>
  <mc:AlternateContent xmlns:mc="http://schemas.openxmlformats.org/markup-compatibility/2006">
    <mc:Choice Requires="x15">
      <x15ac:absPath xmlns:x15ac="http://schemas.microsoft.com/office/spreadsheetml/2010/11/ac" url="X:\news\meetings\cprac\2024-05-16\attachments\"/>
    </mc:Choice>
  </mc:AlternateContent>
  <xr:revisionPtr revIDLastSave="0" documentId="8_{975B65FF-BF1A-4004-BDA9-5F45DC682223}" xr6:coauthVersionLast="47" xr6:coauthVersionMax="47" xr10:uidLastSave="{00000000-0000-0000-0000-000000000000}"/>
  <bookViews>
    <workbookView xWindow="2205" yWindow="2205" windowWidth="21600" windowHeight="11385" tabRatio="888" xr2:uid="{068841F0-A798-4FDA-AE91-01EB2B1CBF50}"/>
  </bookViews>
  <sheets>
    <sheet name="0. HV Overview" sheetId="13" r:id="rId1"/>
    <sheet name="1. SPM Summary" sheetId="10" r:id="rId2"/>
    <sheet name="2. Poverty_Individuals_No" sheetId="1" r:id="rId3"/>
    <sheet name="3. Individuals Race" sheetId="12" r:id="rId4"/>
    <sheet name="4. Poverty_Families_No" sheetId="7" r:id="rId5"/>
    <sheet name="5. Household Resources" sheetId="2" r:id="rId6"/>
    <sheet name="7. Program Summary" sheetId="11" r:id="rId7"/>
    <sheet name="8. Costs" sheetId="5" r:id="rId8"/>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6" i="1" l="1"/>
  <c r="N13" i="1"/>
  <c r="N12" i="1"/>
  <c r="N11" i="1"/>
  <c r="N10" i="1"/>
  <c r="G22" i="11"/>
  <c r="L11" i="7"/>
  <c r="L12" i="7"/>
  <c r="L13" i="7"/>
  <c r="L16" i="7"/>
  <c r="L17" i="7"/>
  <c r="L18" i="7"/>
  <c r="L19" i="7"/>
  <c r="L22" i="7"/>
  <c r="L23" i="7"/>
  <c r="L24" i="7"/>
  <c r="L25" i="7"/>
  <c r="L28" i="7"/>
  <c r="L29" i="7"/>
  <c r="L30" i="7"/>
  <c r="L31" i="7"/>
  <c r="L33" i="7"/>
  <c r="L34" i="7"/>
  <c r="L35" i="7"/>
  <c r="L36" i="7"/>
  <c r="L39" i="7"/>
  <c r="L40" i="7"/>
  <c r="L41" i="7"/>
  <c r="L42" i="7"/>
  <c r="L44" i="7"/>
  <c r="L45" i="7"/>
  <c r="L46" i="7"/>
  <c r="L47" i="7"/>
  <c r="M11" i="7"/>
  <c r="M12" i="7"/>
  <c r="M13" i="7"/>
  <c r="M16" i="7"/>
  <c r="M17" i="7"/>
  <c r="M18" i="7"/>
  <c r="M19" i="7"/>
  <c r="M22" i="7"/>
  <c r="M23" i="7"/>
  <c r="M24" i="7"/>
  <c r="M25" i="7"/>
  <c r="M28" i="7"/>
  <c r="M29" i="7"/>
  <c r="M30" i="7"/>
  <c r="M31" i="7"/>
  <c r="M33" i="7"/>
  <c r="M34" i="7"/>
  <c r="M35" i="7"/>
  <c r="M36" i="7"/>
  <c r="M39" i="7"/>
  <c r="M40" i="7"/>
  <c r="M41" i="7"/>
  <c r="M42" i="7"/>
  <c r="M44" i="7"/>
  <c r="M45" i="7"/>
  <c r="M46" i="7"/>
  <c r="M47" i="7"/>
  <c r="M10" i="7"/>
  <c r="L10" i="7"/>
  <c r="L12" i="12"/>
  <c r="L13" i="12"/>
  <c r="L14" i="12"/>
  <c r="L16" i="12"/>
  <c r="L17" i="12"/>
  <c r="L18" i="12"/>
  <c r="L19" i="12"/>
  <c r="L21" i="12"/>
  <c r="L22" i="12"/>
  <c r="L23" i="12"/>
  <c r="L24" i="12"/>
  <c r="L26" i="12"/>
  <c r="L27" i="12"/>
  <c r="L28" i="12"/>
  <c r="L29" i="12"/>
  <c r="L31" i="12"/>
  <c r="L32" i="12"/>
  <c r="L33" i="12"/>
  <c r="L34" i="12"/>
  <c r="L38" i="12"/>
  <c r="L39" i="12"/>
  <c r="L40" i="12"/>
  <c r="L41" i="12"/>
  <c r="L43" i="12"/>
  <c r="L44" i="12"/>
  <c r="L45" i="12"/>
  <c r="L46" i="12"/>
  <c r="L48" i="12"/>
  <c r="L49" i="12"/>
  <c r="L50" i="12"/>
  <c r="L51" i="12"/>
  <c r="L53" i="12"/>
  <c r="L54" i="12"/>
  <c r="L55" i="12"/>
  <c r="L56" i="12"/>
  <c r="L58" i="12"/>
  <c r="L59" i="12"/>
  <c r="L60" i="12"/>
  <c r="L61" i="12"/>
  <c r="M12" i="12"/>
  <c r="M13" i="12"/>
  <c r="M14" i="12"/>
  <c r="M16" i="12"/>
  <c r="M17" i="12"/>
  <c r="M18" i="12"/>
  <c r="M19" i="12"/>
  <c r="M21" i="12"/>
  <c r="M22" i="12"/>
  <c r="M23" i="12"/>
  <c r="M24" i="12"/>
  <c r="M26" i="12"/>
  <c r="M27" i="12"/>
  <c r="M28" i="12"/>
  <c r="M29" i="12"/>
  <c r="M31" i="12"/>
  <c r="M32" i="12"/>
  <c r="M33" i="12"/>
  <c r="M34" i="12"/>
  <c r="M38" i="12"/>
  <c r="M39" i="12"/>
  <c r="M40" i="12"/>
  <c r="M41" i="12"/>
  <c r="M43" i="12"/>
  <c r="M44" i="12"/>
  <c r="M45" i="12"/>
  <c r="M46" i="12"/>
  <c r="M48" i="12"/>
  <c r="M49" i="12"/>
  <c r="M50" i="12"/>
  <c r="M51" i="12"/>
  <c r="M53" i="12"/>
  <c r="M54" i="12"/>
  <c r="M55" i="12"/>
  <c r="M56" i="12"/>
  <c r="M58" i="12"/>
  <c r="M59" i="12"/>
  <c r="M60" i="12"/>
  <c r="M61" i="12"/>
  <c r="M11" i="12"/>
  <c r="L11" i="12"/>
  <c r="L10" i="10"/>
  <c r="L11" i="10"/>
  <c r="L12" i="10"/>
  <c r="L13" i="10"/>
  <c r="L15" i="10"/>
  <c r="L16" i="10"/>
  <c r="L17" i="10"/>
  <c r="L18" i="10"/>
  <c r="L19" i="10"/>
  <c r="L21" i="10"/>
  <c r="L22" i="10"/>
  <c r="M10" i="10"/>
  <c r="M11" i="10"/>
  <c r="M12" i="10"/>
  <c r="M13" i="10"/>
  <c r="M15" i="10"/>
  <c r="M16" i="10"/>
  <c r="M17" i="10"/>
  <c r="M18" i="10"/>
  <c r="M19" i="10"/>
  <c r="M21" i="10"/>
  <c r="M22" i="10"/>
  <c r="L8" i="10"/>
  <c r="M8" i="10"/>
  <c r="H11" i="12"/>
  <c r="L17" i="1"/>
  <c r="L10" i="1"/>
  <c r="K10" i="1"/>
  <c r="L11" i="1"/>
  <c r="L12" i="1"/>
  <c r="L13" i="1"/>
  <c r="L16" i="1"/>
  <c r="L18" i="1"/>
  <c r="L19" i="1"/>
  <c r="L21" i="1"/>
  <c r="L22" i="1"/>
  <c r="L23" i="1"/>
  <c r="L24" i="1"/>
  <c r="L25" i="1"/>
  <c r="L26" i="1"/>
  <c r="L27" i="1"/>
  <c r="L28" i="1"/>
  <c r="L29" i="1"/>
  <c r="L32" i="1"/>
  <c r="L33" i="1"/>
  <c r="L34" i="1"/>
  <c r="L35" i="1"/>
  <c r="L38" i="1"/>
  <c r="L39" i="1"/>
  <c r="L40" i="1"/>
  <c r="L41" i="1"/>
  <c r="L43" i="1"/>
  <c r="L44" i="1"/>
  <c r="L45" i="1"/>
  <c r="L46" i="1"/>
  <c r="M11" i="1"/>
  <c r="M12" i="1"/>
  <c r="M13" i="1"/>
  <c r="M16" i="1"/>
  <c r="M17" i="1"/>
  <c r="M18" i="1"/>
  <c r="M19" i="1"/>
  <c r="M21" i="1"/>
  <c r="M22" i="1"/>
  <c r="M23" i="1"/>
  <c r="M24" i="1"/>
  <c r="M25" i="1"/>
  <c r="M26" i="1"/>
  <c r="M27" i="1"/>
  <c r="M28" i="1"/>
  <c r="M29" i="1"/>
  <c r="M32" i="1"/>
  <c r="M33" i="1"/>
  <c r="M34" i="1"/>
  <c r="M35" i="1"/>
  <c r="M38" i="1"/>
  <c r="M39" i="1"/>
  <c r="M40" i="1"/>
  <c r="M41" i="1"/>
  <c r="M43" i="1"/>
  <c r="M44" i="1"/>
  <c r="M45" i="1"/>
  <c r="M46" i="1"/>
  <c r="M10" i="1"/>
  <c r="H10" i="1"/>
  <c r="N46" i="1"/>
  <c r="Q5" i="13"/>
  <c r="Q4" i="13"/>
  <c r="P5" i="13"/>
  <c r="P4" i="13"/>
  <c r="N5" i="13"/>
  <c r="M5" i="13"/>
  <c r="N4" i="13"/>
  <c r="M4" i="13"/>
  <c r="L5" i="13"/>
  <c r="L4" i="13"/>
  <c r="K5" i="13"/>
  <c r="K4" i="13"/>
  <c r="J5" i="13"/>
  <c r="I5" i="13"/>
  <c r="H5" i="13"/>
  <c r="G5" i="13"/>
  <c r="J4" i="13"/>
  <c r="I4" i="13"/>
  <c r="H4" i="13"/>
  <c r="G4" i="13"/>
  <c r="K41" i="1"/>
  <c r="F5" i="13"/>
  <c r="F4" i="13"/>
  <c r="E5" i="13"/>
  <c r="D5" i="13"/>
  <c r="E4" i="13"/>
  <c r="D4" i="13"/>
  <c r="C5" i="13"/>
  <c r="C4" i="13"/>
  <c r="D9" i="5"/>
  <c r="G9" i="5"/>
  <c r="H10" i="5"/>
  <c r="G11" i="5"/>
  <c r="C11" i="5"/>
  <c r="F11" i="5"/>
  <c r="F10" i="5"/>
  <c r="G10" i="5"/>
  <c r="H9" i="5"/>
  <c r="F9" i="5"/>
  <c r="H57" i="11"/>
  <c r="H56" i="11"/>
  <c r="G10" i="11"/>
  <c r="G13" i="11"/>
  <c r="G14" i="11"/>
  <c r="G17" i="11"/>
  <c r="G18" i="11"/>
  <c r="G21" i="11"/>
  <c r="G25" i="11"/>
  <c r="G26" i="11"/>
  <c r="G29" i="11"/>
  <c r="G30" i="11"/>
  <c r="G33" i="11"/>
  <c r="G34" i="11"/>
  <c r="G37" i="11"/>
  <c r="G38" i="11"/>
  <c r="G41" i="11"/>
  <c r="G42" i="11"/>
  <c r="G45" i="11"/>
  <c r="G47" i="11"/>
  <c r="G48" i="11"/>
  <c r="G50" i="11"/>
  <c r="G51" i="11"/>
  <c r="G53" i="11"/>
  <c r="G54" i="11"/>
  <c r="G56" i="11"/>
  <c r="G57" i="11"/>
  <c r="G60" i="11"/>
  <c r="G63" i="11"/>
  <c r="G64" i="11"/>
  <c r="G9" i="11"/>
  <c r="H10" i="11"/>
  <c r="H13" i="11"/>
  <c r="H14" i="11"/>
  <c r="H17" i="11"/>
  <c r="H18" i="11"/>
  <c r="H21" i="11"/>
  <c r="H22" i="11"/>
  <c r="H25" i="11"/>
  <c r="H26" i="11"/>
  <c r="H29" i="11"/>
  <c r="H30" i="11"/>
  <c r="H33" i="11"/>
  <c r="H34" i="11"/>
  <c r="H37" i="11"/>
  <c r="H38" i="11"/>
  <c r="H41" i="11"/>
  <c r="H42" i="11"/>
  <c r="H45" i="11"/>
  <c r="H47" i="11"/>
  <c r="H48" i="11"/>
  <c r="H50" i="11"/>
  <c r="H51" i="11"/>
  <c r="H53" i="11"/>
  <c r="H54" i="11"/>
  <c r="H60" i="11"/>
  <c r="H63" i="11"/>
  <c r="H64" i="11"/>
  <c r="H9" i="11"/>
  <c r="C25" i="2"/>
  <c r="B8" i="2"/>
  <c r="B25" i="2"/>
  <c r="C8" i="2"/>
  <c r="N11" i="7"/>
  <c r="N12" i="7"/>
  <c r="N13" i="7"/>
  <c r="N16" i="7"/>
  <c r="N17" i="7"/>
  <c r="N18" i="7"/>
  <c r="N19" i="7"/>
  <c r="N22" i="7"/>
  <c r="N23" i="7"/>
  <c r="N24" i="7"/>
  <c r="N25" i="7"/>
  <c r="N28" i="7"/>
  <c r="N29" i="7"/>
  <c r="N30" i="7"/>
  <c r="N31" i="7"/>
  <c r="N33" i="7"/>
  <c r="N34" i="7"/>
  <c r="N35" i="7"/>
  <c r="N36" i="7"/>
  <c r="N39" i="7"/>
  <c r="N40" i="7"/>
  <c r="N41" i="7"/>
  <c r="N42" i="7"/>
  <c r="N44" i="7"/>
  <c r="N45" i="7"/>
  <c r="N46" i="7"/>
  <c r="N47" i="7"/>
  <c r="N10" i="7"/>
  <c r="K47" i="7"/>
  <c r="K46" i="7"/>
  <c r="K45" i="7"/>
  <c r="K44" i="7"/>
  <c r="K42" i="7"/>
  <c r="K41" i="7"/>
  <c r="K40" i="7"/>
  <c r="K39" i="7"/>
  <c r="K36" i="7"/>
  <c r="K35" i="7"/>
  <c r="K34" i="7"/>
  <c r="K33" i="7"/>
  <c r="K31" i="7"/>
  <c r="K30" i="7"/>
  <c r="K29" i="7"/>
  <c r="K28" i="7"/>
  <c r="K25" i="7"/>
  <c r="K24" i="7"/>
  <c r="K23" i="7"/>
  <c r="K22" i="7"/>
  <c r="K19" i="7"/>
  <c r="K18" i="7"/>
  <c r="K17" i="7"/>
  <c r="K16" i="7"/>
  <c r="K13" i="7"/>
  <c r="K12" i="7"/>
  <c r="K11" i="7"/>
  <c r="K10" i="7"/>
  <c r="N11" i="12"/>
  <c r="N12" i="12"/>
  <c r="N13" i="12"/>
  <c r="N14" i="12"/>
  <c r="N16" i="12"/>
  <c r="N17" i="12"/>
  <c r="N18" i="12"/>
  <c r="N19" i="12"/>
  <c r="N21" i="12"/>
  <c r="N22" i="12"/>
  <c r="N23" i="12"/>
  <c r="N24" i="12"/>
  <c r="N26" i="12"/>
  <c r="N27" i="12"/>
  <c r="N28" i="12"/>
  <c r="N29" i="12"/>
  <c r="N31" i="12"/>
  <c r="N32" i="12"/>
  <c r="N33" i="12"/>
  <c r="N34" i="12"/>
  <c r="N38" i="12"/>
  <c r="N39" i="12"/>
  <c r="N40" i="12"/>
  <c r="N41" i="12"/>
  <c r="N43" i="12"/>
  <c r="N44" i="12"/>
  <c r="N45" i="12"/>
  <c r="N46" i="12"/>
  <c r="N48" i="12"/>
  <c r="N49" i="12"/>
  <c r="N50" i="12"/>
  <c r="N51" i="12"/>
  <c r="N53" i="12"/>
  <c r="N54" i="12"/>
  <c r="N55" i="12"/>
  <c r="N56" i="12"/>
  <c r="N58" i="12"/>
  <c r="N59" i="12"/>
  <c r="N60" i="12"/>
  <c r="N61" i="12"/>
  <c r="K61" i="12"/>
  <c r="K60" i="12"/>
  <c r="K59" i="12"/>
  <c r="K58" i="12"/>
  <c r="K56" i="12"/>
  <c r="K55" i="12"/>
  <c r="K54" i="12"/>
  <c r="K53" i="12"/>
  <c r="K51" i="12"/>
  <c r="K50" i="12"/>
  <c r="K49" i="12"/>
  <c r="K48" i="12"/>
  <c r="K46" i="12"/>
  <c r="K45" i="12"/>
  <c r="K44" i="12"/>
  <c r="K43" i="12"/>
  <c r="K41" i="12"/>
  <c r="K40" i="12"/>
  <c r="K39" i="12"/>
  <c r="K38" i="12"/>
  <c r="K34" i="12"/>
  <c r="K33" i="12"/>
  <c r="K32" i="12"/>
  <c r="K31" i="12"/>
  <c r="K29" i="12"/>
  <c r="K28" i="12"/>
  <c r="K27" i="12"/>
  <c r="K26" i="12"/>
  <c r="K24" i="12"/>
  <c r="K23" i="12"/>
  <c r="K22" i="12"/>
  <c r="K21" i="12"/>
  <c r="K19" i="12"/>
  <c r="K18" i="12"/>
  <c r="K17" i="12"/>
  <c r="K16" i="12"/>
  <c r="K14" i="12"/>
  <c r="K13" i="12"/>
  <c r="K12" i="12"/>
  <c r="K11" i="12"/>
  <c r="N17" i="1"/>
  <c r="N18" i="1"/>
  <c r="N19" i="1"/>
  <c r="N21" i="1"/>
  <c r="N22" i="1"/>
  <c r="N23" i="1"/>
  <c r="N24" i="1"/>
  <c r="N26" i="1"/>
  <c r="N27" i="1"/>
  <c r="N28" i="1"/>
  <c r="N29" i="1"/>
  <c r="N32" i="1"/>
  <c r="N33" i="1"/>
  <c r="N34" i="1"/>
  <c r="N35" i="1"/>
  <c r="N38" i="1"/>
  <c r="N39" i="1"/>
  <c r="N40" i="1"/>
  <c r="N41" i="1"/>
  <c r="N43" i="1"/>
  <c r="N44" i="1"/>
  <c r="N45" i="1"/>
  <c r="K46" i="1"/>
  <c r="K45" i="1"/>
  <c r="K44" i="1"/>
  <c r="K43" i="1"/>
  <c r="K40" i="1"/>
  <c r="K39" i="1"/>
  <c r="K38" i="1"/>
  <c r="K35" i="1"/>
  <c r="K34" i="1"/>
  <c r="K33" i="1"/>
  <c r="K32" i="1"/>
  <c r="K29" i="1"/>
  <c r="K28" i="1"/>
  <c r="K27" i="1"/>
  <c r="K26" i="1"/>
  <c r="K24" i="1"/>
  <c r="K23" i="1"/>
  <c r="K22" i="1"/>
  <c r="K21" i="1"/>
  <c r="K19" i="1"/>
  <c r="K18" i="1"/>
  <c r="K17" i="1"/>
  <c r="K16" i="1"/>
  <c r="K13" i="1"/>
  <c r="K12" i="1"/>
  <c r="K11" i="1"/>
  <c r="N10" i="10"/>
  <c r="N11" i="10"/>
  <c r="N12" i="10"/>
  <c r="N13" i="10"/>
  <c r="N15" i="10"/>
  <c r="N16" i="10"/>
  <c r="N17" i="10"/>
  <c r="N18" i="10"/>
  <c r="N19" i="10"/>
  <c r="N21" i="10"/>
  <c r="N22" i="10"/>
  <c r="N8" i="10"/>
  <c r="I8" i="10"/>
  <c r="K22" i="10"/>
  <c r="K21" i="10"/>
  <c r="K19" i="10"/>
  <c r="K18" i="10"/>
  <c r="K17" i="10"/>
  <c r="K16" i="10"/>
  <c r="K15" i="10"/>
  <c r="K13" i="10"/>
  <c r="K12" i="10"/>
  <c r="K11" i="10"/>
  <c r="K10" i="10"/>
  <c r="K8" i="10"/>
  <c r="C10" i="5"/>
  <c r="G36" i="7"/>
  <c r="G29" i="7"/>
  <c r="D64" i="11"/>
  <c r="E63" i="11"/>
  <c r="E34" i="11"/>
  <c r="E14" i="11"/>
  <c r="E9" i="11"/>
  <c r="G42" i="7"/>
  <c r="G34" i="7"/>
  <c r="I59" i="12"/>
  <c r="I58" i="12"/>
  <c r="I50" i="12"/>
  <c r="G39" i="12"/>
  <c r="I28" i="12"/>
  <c r="G27" i="12"/>
  <c r="I26" i="12"/>
  <c r="G23" i="12"/>
  <c r="I18" i="12"/>
  <c r="G17" i="12"/>
  <c r="I13" i="12"/>
  <c r="G44" i="1"/>
  <c r="I43" i="1"/>
  <c r="I40" i="1"/>
  <c r="G22" i="1"/>
  <c r="I11" i="1"/>
  <c r="I18" i="10"/>
  <c r="G17" i="10"/>
  <c r="G23" i="7"/>
  <c r="I18" i="7"/>
  <c r="E57" i="11"/>
  <c r="E56" i="11"/>
  <c r="F46" i="7"/>
  <c r="F42" i="7"/>
  <c r="D34" i="7"/>
  <c r="D57" i="11"/>
  <c r="D56" i="11"/>
  <c r="F58" i="12"/>
  <c r="D33" i="12"/>
  <c r="F27" i="12"/>
  <c r="F18" i="12"/>
  <c r="F41" i="1"/>
  <c r="F15" i="10"/>
  <c r="E53" i="11"/>
  <c r="E60" i="11"/>
  <c r="G13" i="10"/>
  <c r="D51" i="12"/>
  <c r="D13" i="10"/>
  <c r="G51" i="12"/>
  <c r="F12" i="12"/>
  <c r="F45" i="12"/>
  <c r="D63" i="11"/>
  <c r="D33" i="11"/>
  <c r="I10" i="10"/>
  <c r="I44" i="12"/>
  <c r="I12" i="10"/>
  <c r="D55" i="12"/>
  <c r="G19" i="10"/>
  <c r="I13" i="10"/>
  <c r="G43" i="1"/>
  <c r="F32" i="12"/>
  <c r="F22" i="12"/>
  <c r="I17" i="1"/>
  <c r="G27" i="1"/>
  <c r="G46" i="7"/>
  <c r="I10" i="1"/>
  <c r="G60" i="12"/>
  <c r="G47" i="7"/>
  <c r="F54" i="12"/>
  <c r="G24" i="7"/>
  <c r="G28" i="1"/>
  <c r="F46" i="1"/>
  <c r="F8" i="10"/>
  <c r="I12" i="1"/>
  <c r="D34" i="11"/>
  <c r="F11" i="7"/>
  <c r="I33" i="1"/>
  <c r="D48" i="11"/>
  <c r="F10" i="10"/>
  <c r="D22" i="1"/>
  <c r="F39" i="12"/>
  <c r="D17" i="7"/>
  <c r="I11" i="7"/>
  <c r="G53" i="12"/>
  <c r="I44" i="7"/>
  <c r="I12" i="12"/>
  <c r="F26" i="1"/>
  <c r="G12" i="7"/>
  <c r="I55" i="12"/>
  <c r="I45" i="7"/>
  <c r="E29" i="11"/>
  <c r="E54" i="11"/>
  <c r="F32" i="1"/>
  <c r="I46" i="7"/>
  <c r="D30" i="11"/>
  <c r="G45" i="1"/>
  <c r="I51" i="12"/>
  <c r="F26" i="12"/>
  <c r="I47" i="7"/>
  <c r="D17" i="10"/>
  <c r="D9" i="11"/>
  <c r="G22" i="7"/>
  <c r="G41" i="12"/>
  <c r="E10" i="11"/>
  <c r="D37" i="11"/>
  <c r="D50" i="11"/>
  <c r="G29" i="1"/>
  <c r="I22" i="10"/>
  <c r="G26" i="1"/>
  <c r="I45" i="1"/>
  <c r="G24" i="12"/>
  <c r="G43" i="12"/>
  <c r="G61" i="12"/>
  <c r="E13" i="11"/>
  <c r="E38" i="11"/>
  <c r="E51" i="11"/>
  <c r="I28" i="7"/>
  <c r="C9" i="5"/>
  <c r="F61" i="12"/>
  <c r="D11" i="1"/>
  <c r="D8" i="10"/>
  <c r="I32" i="1"/>
  <c r="G48" i="12"/>
  <c r="E45" i="11"/>
  <c r="I10" i="7"/>
  <c r="D29" i="12"/>
  <c r="G49" i="12"/>
  <c r="D41" i="7"/>
  <c r="D22" i="11"/>
  <c r="G33" i="7"/>
  <c r="G16" i="1"/>
  <c r="F43" i="12"/>
  <c r="F25" i="7"/>
  <c r="F28" i="7"/>
  <c r="I46" i="1"/>
  <c r="F45" i="1"/>
  <c r="G32" i="1"/>
  <c r="F11" i="12"/>
  <c r="E64" i="11"/>
  <c r="G55" i="12"/>
  <c r="D25" i="7"/>
  <c r="D27" i="12"/>
  <c r="H27" i="12"/>
  <c r="D39" i="7"/>
  <c r="G17" i="1"/>
  <c r="F16" i="7"/>
  <c r="F24" i="7"/>
  <c r="D13" i="12"/>
  <c r="G12" i="12"/>
  <c r="F29" i="7"/>
  <c r="D21" i="10"/>
  <c r="D24" i="1"/>
  <c r="D54" i="12"/>
  <c r="D10" i="7"/>
  <c r="D40" i="1"/>
  <c r="G24" i="1"/>
  <c r="I44" i="1"/>
  <c r="D32" i="12"/>
  <c r="D44" i="12"/>
  <c r="D16" i="7"/>
  <c r="D16" i="10"/>
  <c r="F23" i="7"/>
  <c r="I26" i="1"/>
  <c r="D38" i="11"/>
  <c r="G25" i="7"/>
  <c r="D30" i="7"/>
  <c r="D22" i="7"/>
  <c r="I24" i="7"/>
  <c r="D22" i="10"/>
  <c r="F22" i="7"/>
  <c r="D13" i="11"/>
  <c r="G26" i="12"/>
  <c r="D12" i="7"/>
  <c r="D44" i="1"/>
  <c r="D23" i="1"/>
  <c r="F23" i="1"/>
  <c r="D40" i="7"/>
  <c r="G46" i="1"/>
  <c r="D12" i="12"/>
  <c r="H12" i="12"/>
  <c r="G11" i="7"/>
  <c r="D11" i="10"/>
  <c r="F13" i="1"/>
  <c r="D42" i="7"/>
  <c r="D61" i="12"/>
  <c r="D50" i="12"/>
  <c r="I43" i="12"/>
  <c r="D39" i="1"/>
  <c r="G28" i="7"/>
  <c r="I25" i="7"/>
  <c r="D48" i="12"/>
  <c r="F59" i="12"/>
  <c r="D17" i="12"/>
  <c r="G40" i="7"/>
  <c r="I34" i="7"/>
  <c r="G12" i="1"/>
  <c r="D29" i="7"/>
  <c r="F12" i="1"/>
  <c r="I29" i="7"/>
  <c r="F43" i="1"/>
  <c r="I21" i="12"/>
  <c r="I53" i="12"/>
  <c r="I22" i="7"/>
  <c r="D14" i="11"/>
  <c r="I21" i="10"/>
  <c r="D13" i="7"/>
  <c r="D10" i="1"/>
  <c r="D13" i="1"/>
  <c r="D32" i="1"/>
  <c r="H32" i="1"/>
  <c r="F44" i="12"/>
  <c r="D35" i="1"/>
  <c r="D14" i="12"/>
  <c r="D29" i="1"/>
  <c r="E37" i="11"/>
  <c r="D49" i="12"/>
  <c r="I49" i="12"/>
  <c r="F33" i="1"/>
  <c r="F11" i="1"/>
  <c r="H11" i="1"/>
  <c r="D19" i="12"/>
  <c r="I39" i="12"/>
  <c r="D56" i="12"/>
  <c r="D43" i="12"/>
  <c r="D23" i="7"/>
  <c r="D53" i="12"/>
  <c r="F55" i="12"/>
  <c r="D45" i="7"/>
  <c r="D18" i="1"/>
  <c r="D24" i="7"/>
  <c r="H24" i="7"/>
  <c r="G39" i="1"/>
  <c r="I17" i="12"/>
  <c r="G32" i="12"/>
  <c r="F40" i="7"/>
  <c r="E33" i="11"/>
  <c r="F35" i="1"/>
  <c r="D44" i="7"/>
  <c r="D18" i="7"/>
  <c r="G11" i="1"/>
  <c r="D21" i="12"/>
  <c r="I54" i="12"/>
  <c r="F18" i="7"/>
  <c r="I23" i="12"/>
  <c r="D12" i="10"/>
  <c r="D12" i="1"/>
  <c r="D19" i="7"/>
  <c r="D17" i="11"/>
  <c r="I11" i="10"/>
  <c r="D33" i="1"/>
  <c r="D11" i="12"/>
  <c r="D45" i="12"/>
  <c r="D46" i="7"/>
  <c r="H46" i="7"/>
  <c r="E30" i="11"/>
  <c r="D42" i="11"/>
  <c r="F56" i="12"/>
  <c r="G56" i="12"/>
  <c r="I24" i="12"/>
  <c r="G11" i="10"/>
  <c r="F10" i="7"/>
  <c r="D15" i="10"/>
  <c r="H15" i="10"/>
  <c r="D16" i="1"/>
  <c r="D46" i="12"/>
  <c r="D60" i="12"/>
  <c r="F12" i="10"/>
  <c r="G13" i="1"/>
  <c r="I56" i="12"/>
  <c r="D21" i="11"/>
  <c r="D19" i="1"/>
  <c r="D38" i="1"/>
  <c r="D16" i="12"/>
  <c r="D31" i="7"/>
  <c r="I27" i="12"/>
  <c r="D25" i="11"/>
  <c r="E48" i="11"/>
  <c r="F13" i="10"/>
  <c r="H13" i="10"/>
  <c r="D21" i="1"/>
  <c r="D27" i="1"/>
  <c r="D41" i="1"/>
  <c r="H41" i="1"/>
  <c r="I28" i="1"/>
  <c r="D34" i="12"/>
  <c r="D22" i="12"/>
  <c r="H22" i="12"/>
  <c r="F29" i="12"/>
  <c r="F46" i="12"/>
  <c r="I61" i="12"/>
  <c r="D35" i="7"/>
  <c r="I48" i="12"/>
  <c r="G39" i="7"/>
  <c r="I16" i="7"/>
  <c r="I33" i="7"/>
  <c r="D60" i="11"/>
  <c r="D28" i="12"/>
  <c r="F21" i="12"/>
  <c r="D34" i="1"/>
  <c r="D47" i="7"/>
  <c r="F28" i="1"/>
  <c r="D26" i="1"/>
  <c r="I16" i="1"/>
  <c r="I15" i="10"/>
  <c r="F11" i="10"/>
  <c r="F40" i="12"/>
  <c r="F38" i="1"/>
  <c r="D43" i="1"/>
  <c r="D18" i="10"/>
  <c r="G10" i="7"/>
  <c r="I46" i="12"/>
  <c r="D45" i="1"/>
  <c r="D17" i="1"/>
  <c r="D11" i="7"/>
  <c r="D10" i="10"/>
  <c r="H10" i="10"/>
  <c r="E50" i="11"/>
  <c r="I29" i="1"/>
  <c r="F24" i="12"/>
  <c r="F41" i="12"/>
  <c r="F40" i="1"/>
  <c r="F36" i="7"/>
  <c r="F39" i="1"/>
  <c r="D18" i="12"/>
  <c r="H18" i="12"/>
  <c r="G58" i="12"/>
  <c r="G45" i="7"/>
  <c r="G34" i="12"/>
  <c r="F29" i="1"/>
  <c r="I23" i="7"/>
  <c r="D59" i="12"/>
  <c r="G59" i="12"/>
  <c r="D24" i="12"/>
  <c r="F23" i="12"/>
  <c r="G15" i="10"/>
  <c r="G33" i="1"/>
  <c r="E22" i="11"/>
  <c r="I41" i="12"/>
  <c r="D23" i="12"/>
  <c r="G16" i="12"/>
  <c r="B9" i="5"/>
  <c r="F47" i="7"/>
  <c r="D28" i="7"/>
  <c r="H28" i="7"/>
  <c r="B10" i="5"/>
  <c r="D10" i="5"/>
  <c r="G21" i="12"/>
  <c r="D51" i="11"/>
  <c r="F16" i="10"/>
  <c r="F18" i="1"/>
  <c r="I34" i="1"/>
  <c r="F13" i="12"/>
  <c r="H13" i="12"/>
  <c r="I45" i="12"/>
  <c r="I60" i="12"/>
  <c r="D53" i="11"/>
  <c r="G11" i="12"/>
  <c r="D58" i="12"/>
  <c r="H58" i="12"/>
  <c r="I11" i="12"/>
  <c r="G44" i="12"/>
  <c r="I17" i="10"/>
  <c r="F19" i="1"/>
  <c r="I35" i="1"/>
  <c r="I13" i="7"/>
  <c r="I31" i="7"/>
  <c r="D54" i="11"/>
  <c r="H54" i="12"/>
  <c r="F17" i="1"/>
  <c r="G38" i="1"/>
  <c r="D41" i="12"/>
  <c r="D36" i="7"/>
  <c r="D26" i="12"/>
  <c r="H26" i="12"/>
  <c r="F16" i="1"/>
  <c r="I22" i="12"/>
  <c r="D29" i="11"/>
  <c r="I19" i="10"/>
  <c r="I22" i="1"/>
  <c r="F49" i="12"/>
  <c r="D38" i="12"/>
  <c r="F31" i="12"/>
  <c r="D46" i="1"/>
  <c r="D39" i="12"/>
  <c r="G23" i="1"/>
  <c r="G40" i="1"/>
  <c r="G18" i="12"/>
  <c r="F33" i="12"/>
  <c r="H33" i="12"/>
  <c r="D40" i="12"/>
  <c r="H42" i="7"/>
  <c r="D28" i="1"/>
  <c r="D10" i="11"/>
  <c r="I24" i="1"/>
  <c r="F51" i="12"/>
  <c r="H51" i="12"/>
  <c r="I42" i="7"/>
  <c r="I36" i="7"/>
  <c r="I16" i="12"/>
  <c r="G8" i="10"/>
  <c r="D19" i="10"/>
  <c r="G10" i="10"/>
  <c r="I27" i="1"/>
  <c r="F44" i="1"/>
  <c r="G22" i="12"/>
  <c r="G54" i="12"/>
  <c r="F45" i="7"/>
  <c r="E41" i="11"/>
  <c r="I21" i="1"/>
  <c r="D33" i="7"/>
  <c r="D31" i="12"/>
  <c r="D45" i="11"/>
  <c r="E18" i="11"/>
  <c r="E42" i="11"/>
  <c r="G28" i="12"/>
  <c r="F28" i="12"/>
  <c r="G30" i="7"/>
  <c r="F30" i="7"/>
  <c r="I30" i="7"/>
  <c r="E25" i="11"/>
  <c r="G34" i="1"/>
  <c r="F21" i="1"/>
  <c r="G21" i="1"/>
  <c r="I31" i="12"/>
  <c r="G31" i="12"/>
  <c r="F48" i="12"/>
  <c r="E17" i="11"/>
  <c r="G13" i="12"/>
  <c r="F33" i="7"/>
  <c r="I29" i="12"/>
  <c r="G21" i="10"/>
  <c r="F21" i="10"/>
  <c r="F50" i="12"/>
  <c r="G50" i="12"/>
  <c r="F35" i="7"/>
  <c r="I35" i="7"/>
  <c r="G35" i="7"/>
  <c r="G13" i="7"/>
  <c r="G16" i="7"/>
  <c r="F31" i="7"/>
  <c r="F17" i="10"/>
  <c r="G33" i="12"/>
  <c r="G22" i="10"/>
  <c r="F22" i="10"/>
  <c r="I41" i="1"/>
  <c r="G41" i="1"/>
  <c r="I19" i="12"/>
  <c r="G19" i="12"/>
  <c r="F13" i="7"/>
  <c r="I16" i="10"/>
  <c r="D18" i="11"/>
  <c r="I38" i="12"/>
  <c r="F38" i="12"/>
  <c r="G44" i="7"/>
  <c r="F44" i="7"/>
  <c r="G29" i="12"/>
  <c r="G38" i="12"/>
  <c r="G31" i="7"/>
  <c r="I33" i="12"/>
  <c r="I38" i="1"/>
  <c r="F19" i="12"/>
  <c r="I40" i="7"/>
  <c r="D41" i="11"/>
  <c r="G16" i="10"/>
  <c r="E21" i="11"/>
  <c r="I18" i="1"/>
  <c r="G18" i="1"/>
  <c r="F12" i="7"/>
  <c r="I12" i="7"/>
  <c r="D47" i="11"/>
  <c r="E47" i="11"/>
  <c r="G19" i="1"/>
  <c r="I19" i="1"/>
  <c r="F14" i="12"/>
  <c r="I14" i="12"/>
  <c r="G18" i="10"/>
  <c r="F18" i="10"/>
  <c r="F39" i="7"/>
  <c r="I39" i="7"/>
  <c r="E26" i="11"/>
  <c r="D26" i="11"/>
  <c r="I17" i="7"/>
  <c r="F17" i="7"/>
  <c r="H17" i="7"/>
  <c r="G17" i="7"/>
  <c r="G35" i="1"/>
  <c r="G45" i="12"/>
  <c r="F22" i="1"/>
  <c r="H22" i="1"/>
  <c r="G41" i="7"/>
  <c r="I41" i="7"/>
  <c r="G46" i="12"/>
  <c r="F60" i="12"/>
  <c r="F16" i="12"/>
  <c r="I34" i="12"/>
  <c r="F34" i="12"/>
  <c r="I19" i="7"/>
  <c r="F19" i="7"/>
  <c r="F34" i="1"/>
  <c r="H34" i="1"/>
  <c r="G14" i="12"/>
  <c r="F19" i="10"/>
  <c r="F41" i="7"/>
  <c r="H41" i="7"/>
  <c r="I39" i="1"/>
  <c r="G19" i="7"/>
  <c r="G10" i="1"/>
  <c r="F10" i="1"/>
  <c r="F17" i="12"/>
  <c r="H17" i="12"/>
  <c r="I23" i="1"/>
  <c r="F34" i="7"/>
  <c r="H34" i="7"/>
  <c r="F24" i="1"/>
  <c r="H24" i="1"/>
  <c r="F53" i="12"/>
  <c r="H53" i="12"/>
  <c r="I32" i="12"/>
  <c r="G18" i="7"/>
  <c r="I40" i="12"/>
  <c r="G12" i="10"/>
  <c r="I13" i="1"/>
  <c r="G40" i="12"/>
  <c r="F27" i="1"/>
  <c r="H60" i="12"/>
  <c r="H11" i="7"/>
  <c r="H17" i="10"/>
  <c r="H45" i="12"/>
  <c r="H29" i="12"/>
  <c r="H39" i="12"/>
  <c r="H34" i="12"/>
  <c r="H46" i="1"/>
  <c r="H45" i="1"/>
  <c r="H32" i="12"/>
  <c r="H22" i="10"/>
  <c r="H8" i="10"/>
  <c r="H46" i="12"/>
  <c r="H55" i="12"/>
  <c r="H25" i="7"/>
  <c r="H43" i="12"/>
  <c r="H44" i="12"/>
  <c r="H13" i="7"/>
  <c r="H16" i="7"/>
  <c r="H61" i="12"/>
  <c r="H59" i="12"/>
  <c r="H11" i="10"/>
  <c r="H23" i="1"/>
  <c r="H26" i="1"/>
  <c r="H21" i="10"/>
  <c r="H39" i="7"/>
  <c r="H44" i="7"/>
  <c r="H45" i="7"/>
  <c r="H12" i="1"/>
  <c r="H13" i="1"/>
  <c r="H22" i="7"/>
  <c r="H29" i="7"/>
  <c r="H30" i="7"/>
  <c r="H48" i="12"/>
  <c r="H49" i="12"/>
  <c r="H21" i="1"/>
  <c r="H10" i="7"/>
  <c r="H16" i="12"/>
  <c r="H16" i="1"/>
  <c r="H40" i="7"/>
  <c r="H35" i="1"/>
  <c r="H23" i="7"/>
  <c r="H12" i="7"/>
  <c r="H39" i="1"/>
  <c r="H14" i="12"/>
  <c r="H23" i="12"/>
  <c r="H40" i="1"/>
  <c r="H43" i="1"/>
  <c r="H44" i="1"/>
  <c r="H19" i="12"/>
  <c r="H38" i="1"/>
  <c r="H56" i="12"/>
  <c r="H12" i="10"/>
  <c r="H50" i="12"/>
  <c r="H16" i="10"/>
  <c r="H33" i="1"/>
  <c r="H19" i="7"/>
  <c r="H29" i="1"/>
  <c r="H18" i="10"/>
  <c r="H18" i="7"/>
  <c r="H27" i="1"/>
  <c r="H31" i="7"/>
  <c r="H19" i="1"/>
  <c r="H18" i="1"/>
  <c r="H28" i="12"/>
  <c r="H35" i="7"/>
  <c r="H21" i="12"/>
  <c r="E10" i="5"/>
  <c r="B11" i="5"/>
  <c r="D11" i="5"/>
  <c r="H38" i="12"/>
  <c r="H33" i="7"/>
  <c r="H28" i="1"/>
  <c r="H36" i="7"/>
  <c r="E9" i="5"/>
  <c r="H31" i="12"/>
  <c r="H41" i="12"/>
  <c r="H24" i="12"/>
  <c r="H17" i="1"/>
  <c r="H40" i="12"/>
  <c r="H47" i="7"/>
  <c r="H19" i="10"/>
</calcChain>
</file>

<file path=xl/sharedStrings.xml><?xml version="1.0" encoding="utf-8"?>
<sst xmlns="http://schemas.openxmlformats.org/spreadsheetml/2006/main" count="404" uniqueCount="168">
  <si>
    <t>&lt;50%</t>
  </si>
  <si>
    <t>&lt;100%</t>
  </si>
  <si>
    <t>&lt;150%</t>
  </si>
  <si>
    <t>&lt;200%</t>
  </si>
  <si>
    <t>Children (&lt;age 18)</t>
  </si>
  <si>
    <t>Adults (age 18 and older) with no children in household</t>
  </si>
  <si>
    <t>Families with married heads</t>
  </si>
  <si>
    <t>All households</t>
  </si>
  <si>
    <t>Households with children (&lt;age 18)</t>
  </si>
  <si>
    <t>Households with young children (&lt;age 5)</t>
  </si>
  <si>
    <t>Households with no children</t>
  </si>
  <si>
    <t>Adults (age 18 and older)</t>
  </si>
  <si>
    <t>By age</t>
  </si>
  <si>
    <t>By poverty level</t>
  </si>
  <si>
    <t>By age and poverty level</t>
  </si>
  <si>
    <t>Black, non-Hispanic</t>
  </si>
  <si>
    <t>AAPI, non-Hispanic</t>
  </si>
  <si>
    <t>Hispanic</t>
  </si>
  <si>
    <t>White, non-Hispanic</t>
  </si>
  <si>
    <t>By family composition and poverty level</t>
  </si>
  <si>
    <t>By location</t>
  </si>
  <si>
    <t>All but New York City</t>
  </si>
  <si>
    <t>New York City</t>
  </si>
  <si>
    <t>Table 2</t>
  </si>
  <si>
    <t>Positive Resource Changes</t>
  </si>
  <si>
    <t>Number of households with positive resource changes</t>
  </si>
  <si>
    <t>Average net change in resources for households with positive resource changes</t>
  </si>
  <si>
    <t>Average net change in resources for households with negative resource changes</t>
  </si>
  <si>
    <t>Negative Resource Changes</t>
  </si>
  <si>
    <t>Number of households with negative resource changes</t>
  </si>
  <si>
    <t>Amount ($)</t>
  </si>
  <si>
    <t>Baseline ($)</t>
  </si>
  <si>
    <t>--</t>
  </si>
  <si>
    <t>Unemployment Insurance Benefits</t>
  </si>
  <si>
    <t>Number of people receiving benefits (thousands)</t>
  </si>
  <si>
    <t>Aggregate annual benefits (millions)</t>
  </si>
  <si>
    <t>Cash Aid to Families -- Temporary Assistance for Needy Families (TANF) and Safety Net Assistance (SNA)</t>
  </si>
  <si>
    <t>Average monthly families with benefits (thousands)</t>
  </si>
  <si>
    <t>Cash Aid to Childless Adults and Couples (SNA)</t>
  </si>
  <si>
    <t>Average monthly number of units receiving benefits (thousands)</t>
  </si>
  <si>
    <t>Child Care Subsidies</t>
  </si>
  <si>
    <t>Average monthly number of children receiving benefits (thousands)</t>
  </si>
  <si>
    <t>Public and Subsidized Housing through Federal Programs</t>
  </si>
  <si>
    <t>Number of households receiving subsidy (thousands)</t>
  </si>
  <si>
    <t>Supplemental Nutrition Assistance Program (SNAP)</t>
  </si>
  <si>
    <t>Home Energy Assistance Program (HEAP)</t>
  </si>
  <si>
    <t>Households receiving benefits (thousands)</t>
  </si>
  <si>
    <t>Children (&lt; age 18)</t>
  </si>
  <si>
    <t>Ages 0 through 4</t>
  </si>
  <si>
    <t>Ages 5 through 17</t>
  </si>
  <si>
    <t>Adults (ages 18 and older)</t>
  </si>
  <si>
    <r>
      <t>By race and ethnicity</t>
    </r>
    <r>
      <rPr>
        <vertAlign val="superscript"/>
        <sz val="10"/>
        <color theme="1"/>
        <rFont val="Calibri"/>
        <family val="2"/>
        <scheme val="minor"/>
      </rPr>
      <t>2</t>
    </r>
  </si>
  <si>
    <t>Multiple and other races, non-Hispanic</t>
  </si>
  <si>
    <t>Balance of state</t>
  </si>
  <si>
    <t xml:space="preserve"> </t>
  </si>
  <si>
    <t>Young children (ages 0 through 4)</t>
  </si>
  <si>
    <r>
      <t>Total individuals</t>
    </r>
    <r>
      <rPr>
        <vertAlign val="superscript"/>
        <sz val="10"/>
        <color theme="1"/>
        <rFont val="Calibri"/>
        <family val="2"/>
        <scheme val="minor"/>
      </rPr>
      <t>1</t>
    </r>
  </si>
  <si>
    <r>
      <t>By race and ethnicity and poverty level</t>
    </r>
    <r>
      <rPr>
        <vertAlign val="superscript"/>
        <sz val="10"/>
        <color theme="1"/>
        <rFont val="Calibri"/>
        <family val="2"/>
        <scheme val="minor"/>
      </rPr>
      <t>2</t>
    </r>
  </si>
  <si>
    <t>Total children (&lt; age 18)</t>
  </si>
  <si>
    <t>By location and poverty level</t>
  </si>
  <si>
    <t>Total Families with Children</t>
  </si>
  <si>
    <t>Number in poverty</t>
  </si>
  <si>
    <t>Baseline number in poverty</t>
  </si>
  <si>
    <t>Total group population</t>
  </si>
  <si>
    <t>Difference from baseline (number)</t>
  </si>
  <si>
    <t>Difference from baseline (percentage point)</t>
  </si>
  <si>
    <t>Baseline percent of population group in poverty</t>
  </si>
  <si>
    <t>Percent of population group in poverty</t>
  </si>
  <si>
    <t>Difference from baseline (percent)</t>
  </si>
  <si>
    <t>Table 1</t>
  </si>
  <si>
    <t>Table 3</t>
  </si>
  <si>
    <t>Table 4</t>
  </si>
  <si>
    <t>Number of Households</t>
  </si>
  <si>
    <t>Table 5</t>
  </si>
  <si>
    <t>Table 7</t>
  </si>
  <si>
    <t>Table 8</t>
  </si>
  <si>
    <t>Source: Urban Institute tabulations of data from the ATTIS model using CPRAC-SPM, using 2019 American Community Survey Data</t>
  </si>
  <si>
    <t>Earned income tax credit</t>
  </si>
  <si>
    <t>Child and dependent care tax credit</t>
  </si>
  <si>
    <t>Returns with credit (thousands)</t>
  </si>
  <si>
    <t>Total credit (millions)</t>
  </si>
  <si>
    <r>
      <t>Aggregate annual benefits (millions)</t>
    </r>
    <r>
      <rPr>
        <vertAlign val="superscript"/>
        <sz val="10"/>
        <color theme="1"/>
        <rFont val="Calibri"/>
        <family val="2"/>
        <scheme val="minor"/>
      </rPr>
      <t>3</t>
    </r>
  </si>
  <si>
    <r>
      <t>By poverty level</t>
    </r>
    <r>
      <rPr>
        <vertAlign val="superscript"/>
        <sz val="10"/>
        <color theme="1"/>
        <rFont val="Calibri"/>
        <family val="2"/>
        <scheme val="minor"/>
      </rPr>
      <t>2</t>
    </r>
  </si>
  <si>
    <r>
      <t>By race and ethnicity and child poverty level (children &lt; age 18)</t>
    </r>
    <r>
      <rPr>
        <vertAlign val="superscript"/>
        <sz val="10"/>
        <color theme="1"/>
        <rFont val="Calibri"/>
        <family val="2"/>
        <scheme val="minor"/>
      </rPr>
      <t>2</t>
    </r>
  </si>
  <si>
    <r>
      <t>Total Families</t>
    </r>
    <r>
      <rPr>
        <vertAlign val="superscript"/>
        <sz val="10"/>
        <color theme="1"/>
        <rFont val="Calibri"/>
        <family val="2"/>
        <scheme val="minor"/>
      </rPr>
      <t>1</t>
    </r>
  </si>
  <si>
    <t>Rent burden relief credit</t>
  </si>
  <si>
    <t>Percent of population group in income band</t>
  </si>
  <si>
    <t>Baseline percent of population group in income band</t>
  </si>
  <si>
    <t>Baseline number in income band</t>
  </si>
  <si>
    <t>Number in income band</t>
  </si>
  <si>
    <t>Families with single heads</t>
  </si>
  <si>
    <t>Aggregate subsidy value (millions)</t>
  </si>
  <si>
    <t>State Income Taxes</t>
  </si>
  <si>
    <t>Total state income tax collections after credits (millions)</t>
  </si>
  <si>
    <t>City Income Taxes (NYC and Yonkers)</t>
  </si>
  <si>
    <t>Total city income tax collections after credits (millions)</t>
  </si>
  <si>
    <t>Average monthly people receiving benefits (thousands)</t>
  </si>
  <si>
    <t>Annual benefits (millions)</t>
  </si>
  <si>
    <r>
      <t>Supplemental Security Income (SSI)</t>
    </r>
    <r>
      <rPr>
        <vertAlign val="superscript"/>
        <sz val="10"/>
        <color theme="1"/>
        <rFont val="Calibri"/>
        <family val="2"/>
        <scheme val="minor"/>
      </rPr>
      <t>2</t>
    </r>
  </si>
  <si>
    <r>
      <t>Aggregate annual benefits (millions)</t>
    </r>
    <r>
      <rPr>
        <vertAlign val="superscript"/>
        <sz val="10"/>
        <color theme="1"/>
        <rFont val="Calibri"/>
        <family val="2"/>
        <scheme val="minor"/>
      </rPr>
      <t>5</t>
    </r>
  </si>
  <si>
    <t>numbers are in thousands</t>
  </si>
  <si>
    <t>Numbers are in thousands; dollars are nominal 2019 amounts (not inflated)</t>
  </si>
  <si>
    <t>Dollars are nominal 2019 amounts (not inflated)</t>
  </si>
  <si>
    <r>
      <t>Costs of benefit programs</t>
    </r>
    <r>
      <rPr>
        <vertAlign val="superscript"/>
        <sz val="10"/>
        <color theme="1"/>
        <rFont val="Calibri"/>
        <family val="2"/>
        <scheme val="minor"/>
      </rPr>
      <t>2</t>
    </r>
  </si>
  <si>
    <t>Federal Taxes (New York State households only)</t>
  </si>
  <si>
    <t>Total federal income tax after credits (millions)</t>
  </si>
  <si>
    <r>
      <t>Total OASDHI taxes (millions)</t>
    </r>
    <r>
      <rPr>
        <vertAlign val="superscript"/>
        <sz val="10"/>
        <color theme="1"/>
        <rFont val="Calibri"/>
        <family val="2"/>
        <scheme val="minor"/>
      </rPr>
      <t>6</t>
    </r>
  </si>
  <si>
    <r>
      <t>Government benefits and taxes in New York (federal and state, in millions)</t>
    </r>
    <r>
      <rPr>
        <vertAlign val="superscript"/>
        <sz val="10"/>
        <color theme="1"/>
        <rFont val="Calibri"/>
        <family val="2"/>
        <scheme val="minor"/>
      </rPr>
      <t>1</t>
    </r>
  </si>
  <si>
    <t>Difference from baseline ($)</t>
  </si>
  <si>
    <t>Average monthly people with benefits (thousands)</t>
  </si>
  <si>
    <r>
      <t>Special Supplemental Nutrition Assistance Program for Women, Infants, and Children (WIC)</t>
    </r>
    <r>
      <rPr>
        <vertAlign val="superscript"/>
        <sz val="10"/>
        <color theme="1"/>
        <rFont val="Calibri"/>
        <family val="2"/>
        <scheme val="minor"/>
      </rPr>
      <t>4</t>
    </r>
  </si>
  <si>
    <t>Aggregate annual pre-rebate food benefits, all recipients (millions)</t>
  </si>
  <si>
    <t>Families without Children</t>
  </si>
  <si>
    <t>Alternative-policy benefit and tax data</t>
  </si>
  <si>
    <t>State and city income tax (net of credits)</t>
  </si>
  <si>
    <t>Benefit costs minus state/city income tax collections</t>
  </si>
  <si>
    <t>Empire State Child Credit</t>
  </si>
  <si>
    <r>
      <t>Baseline benefit and tax data</t>
    </r>
    <r>
      <rPr>
        <vertAlign val="superscript"/>
        <sz val="10"/>
        <rFont val="Calibri"/>
        <family val="2"/>
        <scheme val="minor"/>
      </rPr>
      <t>1</t>
    </r>
  </si>
  <si>
    <t>"Baseline" for comparisons reflects 2019 policies and new permanent policies (higher minimum wage, ESCC for age &lt; 4, modified public assistance and child care subsidy policies, and NYC EITC expansion).</t>
  </si>
  <si>
    <t>Simulations do not include potential changes in labor force choices.</t>
  </si>
  <si>
    <t>Interpretation of survey-based estimates: These results are estimates based on survey data.  All survey-based estimates have a degree of uncertainty because a sample of the population cannot perfectly represent the full population, and because of simplifications and assumptions required by the modeling process. The uncertainty is generally largest for smaller population subgroups.</t>
  </si>
  <si>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(3) The housing voucher is an entitlement for households with income under 50 percent of Area Median Income who are renting their homes, when their rent is under 108 percent of the Fair Market Rent (FMR).  Although the benefit is an entitlement, we assume that 36 percent of eligible households who do not already have subsidized housing will not be able to use the voucher. Households newly receiving a voucher under this policy are assumed to stay in their current apartment; the value of the subsidy equals their current rent minus the household’s required rental payment.  The aggregate subsidy cost would be higher if households were assumed to move to units with higher rents (up to 108 percent of FMR). (4) Households must include at least one citizen or legal immigrant; subsidies for mixed-status households are prorated. (5) There are no restrictions based on citizenship or immigration status.</t>
  </si>
  <si>
    <t>Notes: (1) The population counts do not include those who live in group quarters and institutions. (2) The poverty-level groups each include all people at or below each poverty level; for example, the group labeled “&lt;150%” includes all people with family incomes below 150 percent of the poverty threshold, including all the people in the “&lt;100%” group. (3) The housing voucher is an entitlement for households with income under 50 percent of Area Median Income who are renting their homes, when their rent is under 108 percent of the Fair Market Rent (FMR).  Although the benefit is an entitlement, we assume that 36 percent of eligible households who do not already have subsidized housing will not be able to use the voucher. Households newly receiving a voucher under this policy are assumed to stay in their current apartment; the value of the subsidy equals their current rent minus the household’s required rental payment.  The aggregate subsidy cost would be higher if households were assumed to move to units with higher rents (up to 108 percent of FMR). (4) Households must include at least one citizen or legal immigrant; subsidies for mixed-status households are prorated. (5) There are no restrictions based on citizenship or immigration status.</t>
  </si>
  <si>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The poverty-level groups each include all people in the given racial and ethnic group at or below each poverty level; for example, the group labeled “&lt;150%” includes all people with family incomes below 150 percent of the poverty threshold, including all the people in the “&lt;100%” group. (3) The housing voucher is an entitlement for households with income under 50 percent of Area Median Income who are renting their homes, when their rent is under 108 percent of the Fair Market Rent (FMR).  Although the benefit is an entitlement, we assume that 36 percent of eligible households who do not already have subsidized housing will not be able to use the voucher. Households newly receiving a voucher under this policy are assumed to stay in their current apartment; the value of the subsidy equals their current rent minus the household’s required rental payment.  The aggregate subsidy cost would be higher if households were assumed to move to units with higher rents (up to 108 percent of FMR). (4) Households must include at least one citizen or legal immigrant; subsidies for mixed-status households are prorated. (5) There are no restrictions based on citizenship or immigration status.</t>
  </si>
  <si>
    <t>Notes:  (1) This table considers changes at the level of household--all individuals in the dwelling unit, regardless of relationships. Household resources are assessed using the SPM resource measure, summed across all SPM poverty units in the household. (2) The housing voucher is an entitlement for households with income under 50 percent of Area Median Income who are renting their homes, when their rent is under 108 percent of the Fair Market Rent (FMR).  Although the benefit is an entitlement, we assume that 36 percent of eligible households who do not already have subsidized housing will not be able to use the voucher. Households newly receiving a voucher under this policy are assumed to stay in their current apartment; the value of the subsidy equals their current rent minus the household’s required rental payment.  The aggregate subsidy cost would be higher if households were assumed to move to units with higher rents (up to 108 percent of FMR). (3) Households must include at least one citizen or legal immigrant; subsidies for mixed-status households are prorated. (4) There are no restrictions based on citizenship or immigration status.</t>
  </si>
  <si>
    <t>Notes:  (1) Data shown are from the ATTIS simulations of New York's programs in 2019.  The caseloads and benefits were developed to come as close as possible to actual data within the limitations of the survey data. (2) SSI caseload and cost figures include both adult and child recipients. (3) The simulated value of housing benefits equals the fair market rent of the unit minus the household's required payment. (4) The simulated WIC data include infants, children, and postpartum mothers, but not pregnant women.  Benefits for infants are prior to the infant formula rebate. (5) HEAP benefits do not include weatherization or equipment payments. (6) OASDHI taxes include both the worker and employer shares of taxes on wages and salaries and self-employment tax. (7) The housing voucher is an entitlement for households with income under 50 percent of Area Median Income who are renting their homes, when their rent is under 108 percent of the Fair Market Rent (FMR).  Although the benefit is an entitlement, we assume that 36 percent of eligible households who do not already have subsidized housing will not be able to use the voucher. Households newly receiving a voucher under this policy are assumed to stay in their current apartment; the value of the subsidy equals their current rent minus the household’s required rental payment.  The aggregate subsidy cost would be higher if households were assumed to move to units with higher rents (up to 108 percent of FMR). (8) Households must include at least one citizen or legal immigrant; subsidies for mixed-status households are prorated. (9) There are no restrictions based on citizenship or immigration status.</t>
  </si>
  <si>
    <t>Notes: (1) Administrative costs are not included. (2) Costs of benefit programs include unemployment compensation, SSI, TANF and SNA for families, SNA for childless adults and couples, child care subsidy value, housing subsidy value, SNAP, WIC, and HEAP.  The government costs of TANF/SNA benefits do not currently reflect the impact of retained child support. Benefits costs include costs paid by both federal and state government. (3) The housing voucher is an entitlement for households with income under 50 percent of Area Median Income who are renting their homes, when their rent is under 108 percent of the Fair Market Rent (FMR).  Although the benefit is an entitlement, we assume that 36 percent of eligible households who do not already have subsidized housing will not be able to use the voucher. Households newly receiving a voucher under this policy are assumed to stay in their current apartment; the value of the subsidy equals their current rent minus the household’s required rental payment.  The aggregate subsidy cost would be higher if households were assumed to move to units with higher rents (up to 108 percent of FMR). (4) Households must include at least one citizen or legal immigrant; subsidies for mixed-status households are prorated. (5) There are no restrictions based on citizenship or immigration status.</t>
  </si>
  <si>
    <t>People in SPM Poverty by Demographic Characteristics, Under Proposed Policies Creating Entitlement to Vouchers for Renters Under 50 Percent AMI, 2019</t>
  </si>
  <si>
    <t>Characteristics of Individuals in SPM Poverty in New York Under Proposed Policies Creating Entitlement to Vouchers for Renters Under 50 Percent AMI, 2019</t>
  </si>
  <si>
    <t>Characteristics of Individuals by Race in SPM Poverty in New York Under Proposed Policies Creating Entitlement to Vouchers for Renters Under 50 Percent AMI, 2019</t>
  </si>
  <si>
    <t>Characteristics of Families in SPM Poverty in New York Under Proposed Policies Creating Entitlement to Vouchers for Renters Under 50 Percent AMI, 2019</t>
  </si>
  <si>
    <r>
      <t>Changes in Household Resources Under Proposed Policies Creating Entitlement to Vouchers for Renters Under 50 Percent AMI, 2019</t>
    </r>
    <r>
      <rPr>
        <b/>
        <vertAlign val="superscript"/>
        <sz val="10"/>
        <color theme="1"/>
        <rFont val="Calibri"/>
        <family val="2"/>
        <scheme val="minor"/>
      </rPr>
      <t>1</t>
    </r>
  </si>
  <si>
    <t>Change in Benefit Programs Under Proposed Policies Creating Entitlement to Vouchers for Renters Under 50 Percent AMI, 2019</t>
  </si>
  <si>
    <t>Change in Government Costs Under Proposed Policies Creating Entitlement to Vouchers for Renters Under 50 Percent AMI, 2019</t>
  </si>
  <si>
    <t>Table 0</t>
  </si>
  <si>
    <t>Policy #</t>
  </si>
  <si>
    <t>Proposed Policy</t>
  </si>
  <si>
    <t>Baseline Child Poverty* ("Before")</t>
  </si>
  <si>
    <t>Estimated Child Poverty ("After")</t>
  </si>
  <si>
    <t>Child Poverty Reduction Effect (%) ages 0-17</t>
  </si>
  <si>
    <t>Child Poverty Reduction Effect (%) - ages 0-4</t>
  </si>
  <si>
    <t>Child Poverty Reduction - White</t>
  </si>
  <si>
    <t>Child Poverty Reduction - Black</t>
  </si>
  <si>
    <r>
      <t>Child Poverty Reduction - Hispanic</t>
    </r>
    <r>
      <rPr>
        <b/>
        <vertAlign val="superscript"/>
        <sz val="10"/>
        <color theme="1"/>
        <rFont val="Calibri"/>
        <family val="2"/>
        <scheme val="minor"/>
      </rPr>
      <t>1</t>
    </r>
  </si>
  <si>
    <r>
      <t>Child Poverty Reduction - AAPI</t>
    </r>
    <r>
      <rPr>
        <b/>
        <vertAlign val="superscript"/>
        <sz val="10"/>
        <color theme="1"/>
        <rFont val="Calibri"/>
        <family val="2"/>
        <scheme val="minor"/>
      </rPr>
      <t>1</t>
    </r>
  </si>
  <si>
    <t>Positive Resource Change - Households w Children (thousands)</t>
  </si>
  <si>
    <t>Avg Net Annual Pos Resource Change - Households w Children</t>
  </si>
  <si>
    <t>All Ages Poverty Reduction - NYC</t>
  </si>
  <si>
    <t>All Ages Poverty Reduction - ROS</t>
  </si>
  <si>
    <t>Baseline Cost ($millions)</t>
  </si>
  <si>
    <t>Additional Annual Cost ($millions)</t>
  </si>
  <si>
    <t>Cost per Percent of Child Poverty Reduction ($millions)</t>
  </si>
  <si>
    <t>*Using CPRAC-SPM</t>
  </si>
  <si>
    <t>Notes: (1)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(2) The housing voucher is an entitlement for households with income under 50 percent of Area Median Income who are renting their homes, when their rent is under 108 percent of the Fair Market Rent (FMR).  Although the benefit is an entitlement, we assume that 36 percent of eligible households who do not already have subsidized housing will not be able to use the voucher. Households newly receiving a voucher under this policy are assumed to stay in their current apartment; the value of the subsidy equals their current rent minus the household’s required rental payment.  The aggregate subsidy cost would be higher if households were assumed to move to units with higher rents (up to 108 percent of FMR). (3) Households must include at least one citizen or legal immigrant; subsidies for mixed-status households are prorated. (4) There are no restrictions based on citizenship or immigration status.</t>
  </si>
  <si>
    <r>
      <t xml:space="preserve">HCVP-Type Voucher for Unsubsidized Income-Eligible Households (&lt;50% AMI), </t>
    </r>
    <r>
      <rPr>
        <vertAlign val="superscript"/>
        <sz val="10"/>
        <color theme="1"/>
        <rFont val="Calibri"/>
        <family val="2"/>
        <scheme val="minor"/>
      </rPr>
      <t xml:space="preserve">2 </t>
    </r>
    <r>
      <rPr>
        <sz val="10"/>
        <color theme="1"/>
        <rFont val="Calibri"/>
        <family val="2"/>
        <scheme val="minor"/>
      </rPr>
      <t xml:space="preserve">No Noncitizen Restrictions </t>
    </r>
    <r>
      <rPr>
        <vertAlign val="superscript"/>
        <sz val="10"/>
        <color theme="1"/>
        <rFont val="Calibri"/>
        <family val="2"/>
        <scheme val="minor"/>
      </rPr>
      <t>4</t>
    </r>
  </si>
  <si>
    <r>
      <t xml:space="preserve">HCVP-Type Voucher for Unsubsidized Income-Eligible Households (&lt;50% AMI), </t>
    </r>
    <r>
      <rPr>
        <vertAlign val="superscript"/>
        <sz val="10"/>
        <color theme="1"/>
        <rFont val="Calibri"/>
        <family val="2"/>
        <scheme val="minor"/>
      </rPr>
      <t>2</t>
    </r>
    <r>
      <rPr>
        <sz val="10"/>
        <color theme="1"/>
        <rFont val="Calibri"/>
        <family val="2"/>
        <scheme val="minor"/>
      </rPr>
      <t xml:space="preserve"> Current Noncitizen Policies </t>
    </r>
    <r>
      <rPr>
        <vertAlign val="superscript"/>
        <sz val="10"/>
        <color theme="1"/>
        <rFont val="Calibri"/>
        <family val="2"/>
        <scheme val="minor"/>
      </rPr>
      <t>3</t>
    </r>
  </si>
  <si>
    <t>Baseline measures</t>
  </si>
  <si>
    <r>
      <t xml:space="preserve">1. HCVP-Type Voucher for Unsubsidized Income-Eligible Households (&lt;50% AMI), </t>
    </r>
    <r>
      <rPr>
        <vertAlign val="superscript"/>
        <sz val="10"/>
        <rFont val="Calibri"/>
        <family val="2"/>
        <scheme val="minor"/>
      </rPr>
      <t xml:space="preserve">3 </t>
    </r>
    <r>
      <rPr>
        <sz val="10"/>
        <rFont val="Calibri"/>
        <family val="2"/>
        <scheme val="minor"/>
      </rPr>
      <t xml:space="preserve">Current Noncitizen Policies </t>
    </r>
    <r>
      <rPr>
        <vertAlign val="superscript"/>
        <sz val="10"/>
        <rFont val="Calibri"/>
        <family val="2"/>
        <scheme val="minor"/>
      </rPr>
      <t>4</t>
    </r>
  </si>
  <si>
    <r>
      <t xml:space="preserve">1. HCVP-Type Voucher for Unsubsidized Income-Eligible Households (&lt;50% AMI), </t>
    </r>
    <r>
      <rPr>
        <vertAlign val="superscript"/>
        <sz val="10"/>
        <rFont val="Calibri"/>
        <family val="2"/>
        <scheme val="minor"/>
      </rPr>
      <t>3</t>
    </r>
    <r>
      <rPr>
        <sz val="10"/>
        <rFont val="Calibri"/>
        <family val="2"/>
        <scheme val="minor"/>
      </rPr>
      <t xml:space="preserve"> Current Noncitizen Policies </t>
    </r>
    <r>
      <rPr>
        <vertAlign val="superscript"/>
        <sz val="10"/>
        <rFont val="Calibri"/>
        <family val="2"/>
        <scheme val="minor"/>
      </rPr>
      <t>4</t>
    </r>
  </si>
  <si>
    <r>
      <t>1. HCVP-Type Voucher for Unsubsidized Income-Eligible Households (&lt;50% AMI),</t>
    </r>
    <r>
      <rPr>
        <vertAlign val="superscript"/>
        <sz val="10"/>
        <rFont val="Calibri"/>
        <family val="2"/>
        <scheme val="minor"/>
      </rPr>
      <t xml:space="preserve"> 3</t>
    </r>
    <r>
      <rPr>
        <sz val="10"/>
        <rFont val="Calibri"/>
        <family val="2"/>
        <scheme val="minor"/>
      </rPr>
      <t xml:space="preserve"> Current Noncitizen Policies </t>
    </r>
    <r>
      <rPr>
        <vertAlign val="superscript"/>
        <sz val="10"/>
        <rFont val="Calibri"/>
        <family val="2"/>
        <scheme val="minor"/>
      </rPr>
      <t>4</t>
    </r>
  </si>
  <si>
    <r>
      <t xml:space="preserve">1. HCVP-Type Voucher for Unsubsidized Income-Eligible Households (&lt;50% AMI), </t>
    </r>
    <r>
      <rPr>
        <vertAlign val="superscript"/>
        <sz val="10"/>
        <rFont val="Calibri"/>
        <family val="2"/>
        <scheme val="minor"/>
      </rPr>
      <t>2</t>
    </r>
    <r>
      <rPr>
        <sz val="10"/>
        <rFont val="Calibri"/>
        <family val="2"/>
        <scheme val="minor"/>
      </rPr>
      <t xml:space="preserve"> Current Noncitizen Policies </t>
    </r>
    <r>
      <rPr>
        <vertAlign val="superscript"/>
        <sz val="10"/>
        <rFont val="Calibri"/>
        <family val="2"/>
        <scheme val="minor"/>
      </rPr>
      <t>3</t>
    </r>
  </si>
  <si>
    <r>
      <t xml:space="preserve">1. HCVP-Type Voucher for Unsubsidized Income-Eligible Households (&lt;50% AMI), </t>
    </r>
    <r>
      <rPr>
        <vertAlign val="superscript"/>
        <sz val="10"/>
        <rFont val="Calibri"/>
        <family val="2"/>
        <scheme val="minor"/>
      </rPr>
      <t>7</t>
    </r>
    <r>
      <rPr>
        <sz val="10"/>
        <rFont val="Calibri"/>
        <family val="2"/>
        <scheme val="minor"/>
      </rPr>
      <t xml:space="preserve"> Current Noncitizen Policies </t>
    </r>
    <r>
      <rPr>
        <vertAlign val="superscript"/>
        <sz val="10"/>
        <rFont val="Calibri"/>
        <family val="2"/>
        <scheme val="minor"/>
      </rPr>
      <t>8</t>
    </r>
  </si>
  <si>
    <r>
      <t xml:space="preserve">2. HCVP-Type Voucher for Unsubsidized Income-Eligible Households (&lt;50% AMI), </t>
    </r>
    <r>
      <rPr>
        <vertAlign val="superscript"/>
        <sz val="10"/>
        <rFont val="Calibri"/>
        <family val="2"/>
        <scheme val="minor"/>
      </rPr>
      <t>3</t>
    </r>
    <r>
      <rPr>
        <sz val="10"/>
        <rFont val="Calibri"/>
        <family val="2"/>
        <scheme val="minor"/>
      </rPr>
      <t xml:space="preserve"> No Noncitizen Restrictions </t>
    </r>
    <r>
      <rPr>
        <vertAlign val="superscript"/>
        <sz val="10"/>
        <rFont val="Calibri"/>
        <family val="2"/>
        <scheme val="minor"/>
      </rPr>
      <t>5</t>
    </r>
  </si>
  <si>
    <r>
      <t xml:space="preserve">2. HCVP-Type Voucher for Unsubsidized Income-Eligible Households (&lt;50% AMI), </t>
    </r>
    <r>
      <rPr>
        <vertAlign val="superscript"/>
        <sz val="10"/>
        <rFont val="Calibri"/>
        <family val="2"/>
        <scheme val="minor"/>
      </rPr>
      <t>2</t>
    </r>
    <r>
      <rPr>
        <sz val="10"/>
        <rFont val="Calibri"/>
        <family val="2"/>
        <scheme val="minor"/>
      </rPr>
      <t xml:space="preserve"> No Noncitizen Restrictions </t>
    </r>
    <r>
      <rPr>
        <vertAlign val="superscript"/>
        <sz val="10"/>
        <rFont val="Calibri"/>
        <family val="2"/>
        <scheme val="minor"/>
      </rPr>
      <t>4</t>
    </r>
  </si>
  <si>
    <r>
      <t xml:space="preserve">2. HCVP-Type Voucher for Unsubsidized Income-Eligible Households (&lt;50% AMI), </t>
    </r>
    <r>
      <rPr>
        <vertAlign val="superscript"/>
        <sz val="10"/>
        <rFont val="Calibri"/>
        <family val="2"/>
        <scheme val="minor"/>
      </rPr>
      <t>7</t>
    </r>
    <r>
      <rPr>
        <sz val="10"/>
        <rFont val="Calibri"/>
        <family val="2"/>
        <scheme val="minor"/>
      </rPr>
      <t xml:space="preserve"> No Noncitizen Restrictions </t>
    </r>
    <r>
      <rPr>
        <vertAlign val="superscript"/>
        <sz val="10"/>
        <rFont val="Calibri"/>
        <family val="2"/>
        <scheme val="minor"/>
      </rPr>
      <t>9</t>
    </r>
  </si>
  <si>
    <t>Housing Voucher (HV) Policies - Overview Table, No Employment Effects, 2019</t>
  </si>
  <si>
    <t>HV 1</t>
  </si>
  <si>
    <t>HV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</si>
</sst>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0.0%"/>
    <numFmt numFmtId="165" formatCode="&quot;$&quot;#,##0"/>
    <numFmt numFmtId="166" formatCode="0.0"/>
    <numFmt numFmtId="167" formatCode="0.00000"/>
    <numFmt numFmtId="168" formatCode="&quot;$&quot;#,##0.0"/>
    <numFmt numFmtId="169" formatCode="#,##0.0"/>
    <numFmt numFmtId="170" formatCode="_(&quot;$&quot;* #,##0_);_(&quot;$&quot;* \(#,##0\);_(&quot;$&quot;* &quot;-&quot;??_);_(@_)"/>
  </numFmts>
  <fonts count="15" x14ac:knownFonts="1">
    <font>
      <sz val="11"/>
      <color theme="1"/>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sz val="11"/>
      <color theme="1"/>
      <name val="Calibri"/>
      <family val="2"/>
      <scheme val="minor"/>
    </font>
    <font>
      <sz val="10"/>
      <color rgb="FFFF0000"/>
      <name val="Calibri"/>
      <family val="2"/>
      <scheme val="minor"/>
    </font>
    <font>
      <sz val="10"/>
      <name val="Calibri"/>
      <family val="2"/>
      <scheme val="minor"/>
    </font>
    <font>
      <b/>
      <sz val="10"/>
      <name val="Calibri"/>
      <family val="2"/>
      <scheme val="minor"/>
    </font>
    <font>
      <vertAlign val="superscript"/>
      <sz val="10"/>
      <name val="Calibri"/>
      <family val="2"/>
      <scheme val="minor"/>
    </font>
    <font>
      <i/>
      <sz val="10"/>
      <name val="Calibri"/>
      <family val="2"/>
      <scheme val="minor"/>
    </font>
    <font>
      <b/>
      <vertAlign val="superscript"/>
      <sz val="10"/>
      <color theme="1"/>
      <name val="Calibri"/>
      <family val="2"/>
      <scheme val="minor"/>
    </font>
    <font>
      <sz val="10"/>
      <color rgb="FF000000"/>
      <name val="Calibri"/>
      <family val="2"/>
    </font>
    <font>
      <sz val="10"/>
      <name val="Calibri"/>
      <family val="2"/>
    </font>
    <font>
      <i/>
      <sz val="10"/>
      <color rgb="FF000000"/>
      <name val="Calibri"/>
      <family val="2"/>
      <scheme val="minor"/>
    </font>
    <font>
      <sz val="10"/>
      <color rgb="FF000000"/>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18">
    <border>
      <left/>
      <right/>
      <top/>
      <bottom/>
      <diagonal/>
    </border>
    <border>
      <left/>
      <right/>
      <top/>
      <bottom style="medium">
        <color indexed="64"/>
      </bottom>
      <diagonal/>
    </border>
    <border>
      <left/>
      <right/>
      <top style="medium">
        <color auto="1"/>
      </top>
      <bottom/>
      <diagonal/>
    </border>
    <border>
      <left/>
      <right/>
      <top style="thin">
        <color indexed="64"/>
      </top>
      <bottom style="medium">
        <color indexed="64"/>
      </bottom>
      <diagonal/>
    </border>
    <border>
      <left style="thin">
        <color auto="1"/>
      </left>
      <right style="thin">
        <color auto="1"/>
      </right>
      <top/>
      <bottom style="medium">
        <color auto="1"/>
      </bottom>
      <diagonal/>
    </border>
    <border>
      <left style="thin">
        <color auto="1"/>
      </left>
      <right/>
      <top/>
      <bottom style="medium">
        <color indexed="64"/>
      </bottom>
      <diagonal/>
    </border>
    <border>
      <left/>
      <right style="thin">
        <color auto="1"/>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s>
  <cellStyleXfs count="4">
    <xf numFmtId="0" fontId="0" fillId="0" borderId="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cellStyleXfs>
  <cellXfs count="247">
    <xf numFmtId="0" fontId="0" fillId="0" borderId="0" xfId="0"/>
    <xf numFmtId="0" fontId="1" fillId="0" borderId="0" xfId="0" applyFont="1"/>
    <xf numFmtId="0" fontId="1" fillId="0" borderId="0" xfId="0" applyFont="1" applyAlignment="1">
      <alignment horizontal="left" indent="1"/>
    </xf>
    <xf numFmtId="0" fontId="1" fillId="0" borderId="0" xfId="0" applyFont="1" applyAlignment="1">
      <alignment horizontal="left" indent="3"/>
    </xf>
    <xf numFmtId="0" fontId="1" fillId="0" borderId="0" xfId="0" applyFont="1" applyAlignment="1">
      <alignment horizontal="left" indent="4"/>
    </xf>
    <xf numFmtId="0" fontId="2" fillId="0" borderId="0" xfId="0" applyFont="1"/>
    <xf numFmtId="0" fontId="1" fillId="0" borderId="0" xfId="0" applyFont="1" applyAlignment="1">
      <alignment horizontal="left"/>
    </xf>
    <xf numFmtId="0" fontId="1" fillId="0" borderId="1" xfId="0" applyFont="1" applyBorder="1" applyAlignment="1">
      <alignment horizontal="left" indent="1"/>
    </xf>
    <xf numFmtId="0" fontId="1" fillId="0" borderId="0" xfId="0" applyFont="1" applyAlignment="1">
      <alignment wrapText="1"/>
    </xf>
    <xf numFmtId="0" fontId="1" fillId="0" borderId="0" xfId="0" applyFont="1" applyAlignment="1">
      <alignment horizontal="left" indent="2"/>
    </xf>
    <xf numFmtId="0" fontId="1" fillId="0" borderId="0" xfId="0" applyFont="1" applyAlignment="1">
      <alignment horizontal="left" indent="6"/>
    </xf>
    <xf numFmtId="0" fontId="1" fillId="0" borderId="1" xfId="0" applyFont="1" applyBorder="1" applyAlignment="1">
      <alignment horizontal="left" indent="4"/>
    </xf>
    <xf numFmtId="0" fontId="1" fillId="0" borderId="0" xfId="0" applyFont="1" applyAlignment="1">
      <alignment horizontal="left" wrapText="1" indent="2"/>
    </xf>
    <xf numFmtId="0" fontId="1" fillId="0" borderId="1" xfId="0" applyFont="1" applyBorder="1" applyAlignment="1">
      <alignment horizontal="left" indent="6"/>
    </xf>
    <xf numFmtId="0" fontId="1" fillId="0" borderId="0" xfId="0" applyFont="1" applyAlignment="1">
      <alignment horizontal="center"/>
    </xf>
    <xf numFmtId="164" fontId="1" fillId="0" borderId="0" xfId="1" applyNumberFormat="1" applyFont="1" applyAlignment="1">
      <alignment horizontal="center"/>
    </xf>
    <xf numFmtId="3" fontId="1" fillId="0" borderId="0" xfId="0" applyNumberFormat="1" applyFont="1" applyAlignment="1">
      <alignment horizontal="center"/>
    </xf>
    <xf numFmtId="164" fontId="1" fillId="0" borderId="0" xfId="1" applyNumberFormat="1" applyFont="1" applyBorder="1" applyAlignment="1">
      <alignment horizontal="center"/>
    </xf>
    <xf numFmtId="166" fontId="1" fillId="0" borderId="0" xfId="1" applyNumberFormat="1" applyFont="1" applyAlignment="1">
      <alignment horizontal="center"/>
    </xf>
    <xf numFmtId="0" fontId="6" fillId="0" borderId="0" xfId="0" applyFont="1" applyAlignment="1">
      <alignment horizontal="center"/>
    </xf>
    <xf numFmtId="0" fontId="1" fillId="0" borderId="0" xfId="0" applyFont="1" applyAlignment="1">
      <alignment horizontal="left" wrapText="1"/>
    </xf>
    <xf numFmtId="0" fontId="6" fillId="0" borderId="0" xfId="0" applyFont="1" applyAlignment="1">
      <alignment vertical="top" wrapText="1"/>
    </xf>
    <xf numFmtId="0" fontId="7" fillId="0" borderId="0" xfId="0" applyFont="1"/>
    <xf numFmtId="0" fontId="7" fillId="0" borderId="0" xfId="0" applyFont="1" applyAlignment="1">
      <alignment horizontal="center"/>
    </xf>
    <xf numFmtId="0" fontId="6" fillId="0" borderId="0" xfId="0" applyFont="1"/>
    <xf numFmtId="0" fontId="6" fillId="0" borderId="1" xfId="0" applyFont="1" applyBorder="1"/>
    <xf numFmtId="0" fontId="9" fillId="0" borderId="0" xfId="0" applyFont="1" applyAlignment="1">
      <alignment horizontal="center"/>
    </xf>
    <xf numFmtId="0" fontId="9" fillId="0" borderId="0" xfId="0" applyFont="1"/>
    <xf numFmtId="0" fontId="9" fillId="0" borderId="0" xfId="0" applyFont="1" applyAlignment="1">
      <alignment vertical="top"/>
    </xf>
    <xf numFmtId="166" fontId="1" fillId="0" borderId="0" xfId="1" applyNumberFormat="1" applyFont="1" applyBorder="1" applyAlignment="1">
      <alignment horizontal="center"/>
    </xf>
    <xf numFmtId="0" fontId="2" fillId="0" borderId="0" xfId="0" applyFont="1" applyAlignment="1">
      <alignment wrapText="1"/>
    </xf>
    <xf numFmtId="44" fontId="1" fillId="0" borderId="0" xfId="3" applyFont="1"/>
    <xf numFmtId="164" fontId="2" fillId="0" borderId="0" xfId="1" applyNumberFormat="1" applyFont="1" applyAlignment="1">
      <alignment horizontal="center"/>
    </xf>
    <xf numFmtId="166" fontId="2" fillId="0" borderId="0" xfId="1" applyNumberFormat="1" applyFont="1" applyAlignment="1">
      <alignment horizontal="center"/>
    </xf>
    <xf numFmtId="44" fontId="2" fillId="0" borderId="0" xfId="3" applyFont="1"/>
    <xf numFmtId="164" fontId="2" fillId="0" borderId="7" xfId="1" applyNumberFormat="1" applyFont="1" applyBorder="1" applyAlignment="1">
      <alignment horizontal="center" vertical="center" wrapText="1"/>
    </xf>
    <xf numFmtId="164" fontId="2" fillId="0" borderId="7" xfId="0" applyNumberFormat="1" applyFont="1" applyBorder="1" applyAlignment="1">
      <alignment horizontal="center" vertical="center" wrapText="1"/>
    </xf>
    <xf numFmtId="166" fontId="2" fillId="0" borderId="7" xfId="0" applyNumberFormat="1" applyFont="1" applyBorder="1" applyAlignment="1">
      <alignment horizontal="center" vertical="center" wrapText="1"/>
    </xf>
    <xf numFmtId="170" fontId="2" fillId="0" borderId="7" xfId="3" applyNumberFormat="1" applyFont="1" applyBorder="1" applyAlignment="1">
      <alignment horizontal="center" vertical="center" wrapText="1"/>
    </xf>
    <xf numFmtId="0" fontId="2" fillId="0" borderId="7" xfId="0" applyFont="1" applyBorder="1" applyAlignment="1">
      <alignment horizontal="center" vertical="center" wrapText="1"/>
    </xf>
    <xf numFmtId="44" fontId="2" fillId="0" borderId="7" xfId="3" applyFont="1" applyBorder="1" applyAlignment="1">
      <alignment horizontal="center" vertical="center" wrapText="1"/>
    </xf>
    <xf numFmtId="0" fontId="1" fillId="2" borderId="8" xfId="0" applyFont="1" applyFill="1" applyBorder="1" applyAlignment="1">
      <alignment horizontal="right" wrapText="1"/>
    </xf>
    <xf numFmtId="164" fontId="1" fillId="2" borderId="7" xfId="1" applyNumberFormat="1" applyFont="1" applyFill="1" applyBorder="1" applyAlignment="1">
      <alignment horizontal="center"/>
    </xf>
    <xf numFmtId="170" fontId="1" fillId="2" borderId="7" xfId="1" applyNumberFormat="1" applyFont="1" applyFill="1" applyBorder="1" applyAlignment="1">
      <alignment horizontal="center"/>
    </xf>
    <xf numFmtId="44" fontId="1" fillId="2" borderId="7" xfId="3" applyFont="1" applyFill="1" applyBorder="1"/>
    <xf numFmtId="0" fontId="1" fillId="3" borderId="8" xfId="0" applyFont="1" applyFill="1" applyBorder="1" applyAlignment="1">
      <alignment horizontal="right" wrapText="1"/>
    </xf>
    <xf numFmtId="0" fontId="1" fillId="3" borderId="9" xfId="0" applyFont="1" applyFill="1" applyBorder="1" applyAlignment="1">
      <alignment wrapText="1"/>
    </xf>
    <xf numFmtId="164" fontId="1" fillId="3" borderId="7" xfId="1" applyNumberFormat="1" applyFont="1" applyFill="1" applyBorder="1" applyAlignment="1">
      <alignment horizontal="center"/>
    </xf>
    <xf numFmtId="170" fontId="1" fillId="3" borderId="7" xfId="1" applyNumberFormat="1" applyFont="1" applyFill="1" applyBorder="1" applyAlignment="1">
      <alignment horizontal="center"/>
    </xf>
    <xf numFmtId="44" fontId="1" fillId="3" borderId="7" xfId="3" applyFont="1" applyFill="1" applyBorder="1"/>
    <xf numFmtId="0" fontId="1" fillId="0" borderId="0" xfId="0" applyFont="1" applyAlignment="1">
      <alignment horizontal="right" wrapText="1"/>
    </xf>
    <xf numFmtId="164" fontId="1" fillId="0" borderId="0" xfId="1" applyNumberFormat="1" applyFont="1" applyFill="1" applyBorder="1" applyAlignment="1">
      <alignment horizontal="center"/>
    </xf>
    <xf numFmtId="1" fontId="1" fillId="0" borderId="0" xfId="1" applyNumberFormat="1" applyFont="1" applyFill="1" applyBorder="1" applyAlignment="1">
      <alignment horizontal="center"/>
    </xf>
    <xf numFmtId="170" fontId="1" fillId="0" borderId="0" xfId="1" applyNumberFormat="1" applyFont="1" applyFill="1" applyBorder="1" applyAlignment="1">
      <alignment horizontal="center"/>
    </xf>
    <xf numFmtId="44" fontId="1" fillId="0" borderId="0" xfId="1" applyNumberFormat="1" applyFont="1" applyFill="1" applyBorder="1" applyAlignment="1">
      <alignment horizontal="center"/>
    </xf>
    <xf numFmtId="44" fontId="1" fillId="0" borderId="0" xfId="3" applyFont="1" applyFill="1" applyBorder="1"/>
    <xf numFmtId="44" fontId="1" fillId="0" borderId="0" xfId="2" applyFont="1" applyFill="1" applyBorder="1"/>
    <xf numFmtId="0" fontId="13" fillId="0" borderId="0" xfId="0" applyFont="1"/>
    <xf numFmtId="44" fontId="1" fillId="0" borderId="0" xfId="3" applyFont="1" applyBorder="1"/>
    <xf numFmtId="0" fontId="14" fillId="0" borderId="0" xfId="0" applyFont="1" applyAlignment="1">
      <alignment vertical="center" wrapText="1"/>
    </xf>
    <xf numFmtId="164" fontId="1" fillId="0" borderId="0" xfId="1" applyNumberFormat="1" applyFont="1" applyFill="1" applyAlignment="1">
      <alignment horizontal="center"/>
    </xf>
    <xf numFmtId="0" fontId="1" fillId="0" borderId="0" xfId="0" applyFont="1" applyFill="1"/>
    <xf numFmtId="0" fontId="6" fillId="0" borderId="0" xfId="0" applyFont="1" applyAlignment="1">
      <alignment vertical="center"/>
    </xf>
    <xf numFmtId="0" fontId="1" fillId="0" borderId="1" xfId="0" applyFont="1" applyBorder="1" applyAlignment="1">
      <alignment horizontal="left" indent="2"/>
    </xf>
    <xf numFmtId="0" fontId="6" fillId="4" borderId="7" xfId="0" applyFont="1" applyFill="1" applyBorder="1" applyAlignment="1">
      <alignment horizontal="center" vertical="center" wrapText="1"/>
    </xf>
    <xf numFmtId="0" fontId="6" fillId="4" borderId="4" xfId="0" applyFont="1" applyFill="1" applyBorder="1" applyAlignment="1">
      <alignment horizontal="center" wrapText="1"/>
    </xf>
    <xf numFmtId="0" fontId="6" fillId="4" borderId="7" xfId="0" applyFont="1" applyFill="1" applyBorder="1" applyAlignment="1">
      <alignment horizontal="center" vertical="center"/>
    </xf>
    <xf numFmtId="0" fontId="1" fillId="2" borderId="9" xfId="0" applyFont="1" applyFill="1" applyBorder="1"/>
    <xf numFmtId="166" fontId="1" fillId="2" borderId="7" xfId="1" applyNumberFormat="1" applyFont="1" applyFill="1" applyBorder="1" applyAlignment="1">
      <alignment horizontal="center"/>
    </xf>
    <xf numFmtId="44" fontId="1" fillId="2" borderId="7" xfId="2" applyFont="1" applyFill="1" applyBorder="1" applyAlignment="1">
      <alignment horizontal="center"/>
    </xf>
    <xf numFmtId="166" fontId="1" fillId="3" borderId="7" xfId="1" applyNumberFormat="1" applyFont="1" applyFill="1" applyBorder="1" applyAlignment="1">
      <alignment horizontal="center"/>
    </xf>
    <xf numFmtId="44" fontId="1" fillId="3" borderId="7" xfId="2" applyFont="1" applyFill="1" applyBorder="1" applyAlignment="1">
      <alignment horizontal="center"/>
    </xf>
    <xf numFmtId="0" fontId="6" fillId="4" borderId="5" xfId="0" applyFont="1" applyFill="1" applyBorder="1" applyAlignment="1">
      <alignment horizontal="center" wrapText="1"/>
    </xf>
    <xf numFmtId="0" fontId="6" fillId="4" borderId="1" xfId="0" applyFont="1" applyFill="1" applyBorder="1" applyAlignment="1">
      <alignment horizontal="center" wrapText="1"/>
    </xf>
    <xf numFmtId="0" fontId="6" fillId="2" borderId="5" xfId="0" applyFont="1" applyFill="1" applyBorder="1" applyAlignment="1">
      <alignment horizontal="center" wrapText="1"/>
    </xf>
    <xf numFmtId="0" fontId="6" fillId="2" borderId="1" xfId="0" applyFont="1" applyFill="1" applyBorder="1" applyAlignment="1">
      <alignment horizontal="center" wrapText="1"/>
    </xf>
    <xf numFmtId="0" fontId="6" fillId="3" borderId="5" xfId="0" applyFont="1" applyFill="1" applyBorder="1" applyAlignment="1">
      <alignment horizontal="center" wrapText="1"/>
    </xf>
    <xf numFmtId="0" fontId="6" fillId="3" borderId="1" xfId="0" applyFont="1" applyFill="1" applyBorder="1" applyAlignment="1">
      <alignment horizontal="center" wrapText="1"/>
    </xf>
    <xf numFmtId="0" fontId="6" fillId="3" borderId="6" xfId="0" applyFont="1" applyFill="1" applyBorder="1" applyAlignment="1">
      <alignment horizontal="center" wrapText="1"/>
    </xf>
    <xf numFmtId="0" fontId="6" fillId="4" borderId="11" xfId="0" applyFont="1" applyFill="1" applyBorder="1" applyAlignment="1">
      <alignment horizontal="center" wrapText="1"/>
    </xf>
    <xf numFmtId="0" fontId="6" fillId="4" borderId="3" xfId="0" applyFont="1" applyFill="1" applyBorder="1" applyAlignment="1">
      <alignment horizontal="center" wrapText="1"/>
    </xf>
    <xf numFmtId="0" fontId="6" fillId="2" borderId="10" xfId="0" applyFont="1" applyFill="1" applyBorder="1" applyAlignment="1">
      <alignment horizontal="center" wrapText="1"/>
    </xf>
    <xf numFmtId="0" fontId="6" fillId="3" borderId="10" xfId="0" applyFont="1" applyFill="1" applyBorder="1" applyAlignment="1">
      <alignment horizontal="center" wrapText="1"/>
    </xf>
    <xf numFmtId="0" fontId="6" fillId="2" borderId="6" xfId="0" applyFont="1" applyFill="1" applyBorder="1" applyAlignment="1">
      <alignment horizontal="center" wrapText="1"/>
    </xf>
    <xf numFmtId="0" fontId="1" fillId="4" borderId="14" xfId="0" applyFont="1" applyFill="1" applyBorder="1" applyAlignment="1">
      <alignment horizontal="center" wrapText="1"/>
    </xf>
    <xf numFmtId="0" fontId="1" fillId="2" borderId="15" xfId="0" applyFont="1" applyFill="1" applyBorder="1" applyAlignment="1">
      <alignment horizontal="center" wrapText="1"/>
    </xf>
    <xf numFmtId="0" fontId="1" fillId="2" borderId="15" xfId="0" applyFont="1" applyFill="1" applyBorder="1" applyAlignment="1">
      <alignment horizontal="center"/>
    </xf>
    <xf numFmtId="0" fontId="1" fillId="3" borderId="16" xfId="0" applyFont="1" applyFill="1" applyBorder="1" applyAlignment="1">
      <alignment horizontal="center" wrapText="1"/>
    </xf>
    <xf numFmtId="0" fontId="1" fillId="3" borderId="15" xfId="0" applyFont="1" applyFill="1" applyBorder="1" applyAlignment="1">
      <alignment horizontal="center" wrapText="1"/>
    </xf>
    <xf numFmtId="0" fontId="1" fillId="3" borderId="17" xfId="0" applyFont="1" applyFill="1" applyBorder="1" applyAlignment="1">
      <alignment horizontal="center"/>
    </xf>
    <xf numFmtId="165" fontId="1" fillId="4" borderId="7" xfId="0" applyNumberFormat="1" applyFont="1" applyFill="1" applyBorder="1" applyAlignment="1">
      <alignment horizontal="center" wrapText="1"/>
    </xf>
    <xf numFmtId="165" fontId="1" fillId="2" borderId="13" xfId="0" applyNumberFormat="1" applyFont="1" applyFill="1" applyBorder="1" applyAlignment="1">
      <alignment horizontal="center" wrapText="1"/>
    </xf>
    <xf numFmtId="164" fontId="1" fillId="2" borderId="13" xfId="1" applyNumberFormat="1" applyFont="1" applyFill="1" applyBorder="1" applyAlignment="1">
      <alignment horizontal="center"/>
    </xf>
    <xf numFmtId="165" fontId="1" fillId="3" borderId="8" xfId="0" applyNumberFormat="1" applyFont="1" applyFill="1" applyBorder="1" applyAlignment="1">
      <alignment horizontal="center" wrapText="1"/>
    </xf>
    <xf numFmtId="165" fontId="1" fillId="3" borderId="13" xfId="0" applyNumberFormat="1" applyFont="1" applyFill="1" applyBorder="1" applyAlignment="1">
      <alignment horizontal="center" wrapText="1"/>
    </xf>
    <xf numFmtId="164" fontId="1" fillId="3" borderId="9" xfId="1" applyNumberFormat="1" applyFont="1" applyFill="1" applyBorder="1" applyAlignment="1">
      <alignment horizontal="center"/>
    </xf>
    <xf numFmtId="165" fontId="1" fillId="4" borderId="10" xfId="0" applyNumberFormat="1" applyFont="1" applyFill="1" applyBorder="1" applyAlignment="1">
      <alignment horizontal="center" wrapText="1"/>
    </xf>
    <xf numFmtId="165" fontId="1" fillId="2" borderId="3" xfId="0" applyNumberFormat="1" applyFont="1" applyFill="1" applyBorder="1" applyAlignment="1">
      <alignment horizontal="center" wrapText="1"/>
    </xf>
    <xf numFmtId="164" fontId="1" fillId="2" borderId="3" xfId="1" quotePrefix="1" applyNumberFormat="1" applyFont="1" applyFill="1" applyBorder="1" applyAlignment="1">
      <alignment horizontal="center"/>
    </xf>
    <xf numFmtId="165" fontId="1" fillId="3" borderId="11" xfId="0" applyNumberFormat="1" applyFont="1" applyFill="1" applyBorder="1" applyAlignment="1">
      <alignment horizontal="center" wrapText="1"/>
    </xf>
    <xf numFmtId="165" fontId="1" fillId="3" borderId="3" xfId="0" applyNumberFormat="1" applyFont="1" applyFill="1" applyBorder="1" applyAlignment="1">
      <alignment horizontal="center" wrapText="1"/>
    </xf>
    <xf numFmtId="164" fontId="1" fillId="3" borderId="12" xfId="1" quotePrefix="1" applyNumberFormat="1" applyFont="1" applyFill="1" applyBorder="1" applyAlignment="1">
      <alignment horizontal="center"/>
    </xf>
    <xf numFmtId="164" fontId="11" fillId="4" borderId="14" xfId="1" applyNumberFormat="1" applyFont="1" applyFill="1" applyBorder="1" applyAlignment="1">
      <alignment horizontal="center"/>
    </xf>
    <xf numFmtId="164" fontId="11" fillId="2" borderId="16" xfId="1" applyNumberFormat="1" applyFont="1" applyFill="1" applyBorder="1" applyAlignment="1">
      <alignment horizontal="center"/>
    </xf>
    <xf numFmtId="164" fontId="1" fillId="2" borderId="15" xfId="1" applyNumberFormat="1" applyFont="1" applyFill="1" applyBorder="1" applyAlignment="1">
      <alignment horizontal="center"/>
    </xf>
    <xf numFmtId="0" fontId="1" fillId="2" borderId="17" xfId="0" applyFont="1" applyFill="1" applyBorder="1" applyAlignment="1">
      <alignment horizontal="center"/>
    </xf>
    <xf numFmtId="164" fontId="11" fillId="3" borderId="16" xfId="1" applyNumberFormat="1" applyFont="1" applyFill="1" applyBorder="1" applyAlignment="1">
      <alignment horizontal="center"/>
    </xf>
    <xf numFmtId="164" fontId="1" fillId="3" borderId="15" xfId="1" applyNumberFormat="1" applyFont="1" applyFill="1" applyBorder="1" applyAlignment="1">
      <alignment horizontal="center"/>
    </xf>
    <xf numFmtId="3" fontId="12" fillId="4" borderId="7" xfId="0" applyNumberFormat="1" applyFont="1" applyFill="1" applyBorder="1" applyAlignment="1">
      <alignment horizontal="center" vertical="top" wrapText="1"/>
    </xf>
    <xf numFmtId="3" fontId="12" fillId="2" borderId="8" xfId="0" applyNumberFormat="1" applyFont="1" applyFill="1" applyBorder="1" applyAlignment="1">
      <alignment horizontal="center" vertical="top" wrapText="1"/>
    </xf>
    <xf numFmtId="3" fontId="1" fillId="2" borderId="13" xfId="0" applyNumberFormat="1" applyFont="1" applyFill="1" applyBorder="1" applyAlignment="1">
      <alignment horizontal="center"/>
    </xf>
    <xf numFmtId="164" fontId="1" fillId="2" borderId="9" xfId="1" applyNumberFormat="1" applyFont="1" applyFill="1" applyBorder="1" applyAlignment="1">
      <alignment horizontal="center"/>
    </xf>
    <xf numFmtId="3" fontId="12" fillId="3" borderId="8" xfId="0" applyNumberFormat="1" applyFont="1" applyFill="1" applyBorder="1" applyAlignment="1">
      <alignment horizontal="center" vertical="top" wrapText="1"/>
    </xf>
    <xf numFmtId="3" fontId="1" fillId="3" borderId="13" xfId="0" applyNumberFormat="1" applyFont="1" applyFill="1" applyBorder="1" applyAlignment="1">
      <alignment horizontal="center"/>
    </xf>
    <xf numFmtId="165" fontId="11" fillId="4" borderId="7" xfId="0" applyNumberFormat="1" applyFont="1" applyFill="1" applyBorder="1" applyAlignment="1">
      <alignment horizontal="center"/>
    </xf>
    <xf numFmtId="165" fontId="11" fillId="2" borderId="8" xfId="0" applyNumberFormat="1" applyFont="1" applyFill="1" applyBorder="1" applyAlignment="1">
      <alignment horizontal="center"/>
    </xf>
    <xf numFmtId="165" fontId="1" fillId="2" borderId="13" xfId="0" applyNumberFormat="1" applyFont="1" applyFill="1" applyBorder="1" applyAlignment="1">
      <alignment horizontal="center"/>
    </xf>
    <xf numFmtId="165" fontId="11" fillId="3" borderId="8" xfId="0" applyNumberFormat="1" applyFont="1" applyFill="1" applyBorder="1" applyAlignment="1">
      <alignment horizontal="center"/>
    </xf>
    <xf numFmtId="165" fontId="1" fillId="3" borderId="13" xfId="2" applyNumberFormat="1" applyFont="1" applyFill="1" applyBorder="1" applyAlignment="1">
      <alignment horizontal="center"/>
    </xf>
    <xf numFmtId="0" fontId="11" fillId="4" borderId="7" xfId="0" applyFont="1" applyFill="1" applyBorder="1" applyAlignment="1">
      <alignment horizontal="center"/>
    </xf>
    <xf numFmtId="0" fontId="11" fillId="2" borderId="8" xfId="0" applyFont="1" applyFill="1" applyBorder="1" applyAlignment="1">
      <alignment horizontal="center"/>
    </xf>
    <xf numFmtId="0" fontId="1" fillId="2" borderId="13" xfId="0" applyFont="1" applyFill="1" applyBorder="1" applyAlignment="1">
      <alignment horizontal="center"/>
    </xf>
    <xf numFmtId="0" fontId="1" fillId="2" borderId="9" xfId="0" applyFont="1" applyFill="1" applyBorder="1" applyAlignment="1">
      <alignment horizontal="center"/>
    </xf>
    <xf numFmtId="0" fontId="11" fillId="3" borderId="8" xfId="0" applyFont="1" applyFill="1" applyBorder="1" applyAlignment="1">
      <alignment horizontal="center"/>
    </xf>
    <xf numFmtId="3" fontId="11" fillId="4" borderId="7" xfId="0" applyNumberFormat="1" applyFont="1" applyFill="1" applyBorder="1" applyAlignment="1">
      <alignment horizontal="center"/>
    </xf>
    <xf numFmtId="3" fontId="11" fillId="2" borderId="8" xfId="0" applyNumberFormat="1" applyFont="1" applyFill="1" applyBorder="1" applyAlignment="1">
      <alignment horizontal="center"/>
    </xf>
    <xf numFmtId="3" fontId="11" fillId="3" borderId="8" xfId="0" applyNumberFormat="1" applyFont="1" applyFill="1" applyBorder="1" applyAlignment="1">
      <alignment horizontal="center"/>
    </xf>
    <xf numFmtId="1" fontId="11" fillId="4" borderId="7" xfId="0" applyNumberFormat="1" applyFont="1" applyFill="1" applyBorder="1" applyAlignment="1">
      <alignment horizontal="center"/>
    </xf>
    <xf numFmtId="1" fontId="11" fillId="2" borderId="8" xfId="0" applyNumberFormat="1" applyFont="1" applyFill="1" applyBorder="1" applyAlignment="1">
      <alignment horizontal="center"/>
    </xf>
    <xf numFmtId="168" fontId="1" fillId="2" borderId="13" xfId="0" applyNumberFormat="1" applyFont="1" applyFill="1" applyBorder="1" applyAlignment="1">
      <alignment horizontal="center"/>
    </xf>
    <xf numFmtId="168" fontId="1" fillId="3" borderId="13" xfId="2" applyNumberFormat="1" applyFont="1" applyFill="1" applyBorder="1" applyAlignment="1">
      <alignment horizontal="center"/>
    </xf>
    <xf numFmtId="165" fontId="11" fillId="4" borderId="10" xfId="0" applyNumberFormat="1" applyFont="1" applyFill="1" applyBorder="1" applyAlignment="1">
      <alignment horizontal="center"/>
    </xf>
    <xf numFmtId="165" fontId="11" fillId="2" borderId="11" xfId="0" applyNumberFormat="1" applyFont="1" applyFill="1" applyBorder="1" applyAlignment="1">
      <alignment horizontal="center"/>
    </xf>
    <xf numFmtId="165" fontId="1" fillId="2" borderId="3" xfId="0" applyNumberFormat="1" applyFont="1" applyFill="1" applyBorder="1" applyAlignment="1">
      <alignment horizontal="center"/>
    </xf>
    <xf numFmtId="164" fontId="1" fillId="2" borderId="12" xfId="1" applyNumberFormat="1" applyFont="1" applyFill="1" applyBorder="1" applyAlignment="1">
      <alignment horizontal="center"/>
    </xf>
    <xf numFmtId="165" fontId="11" fillId="3" borderId="11" xfId="0" applyNumberFormat="1" applyFont="1" applyFill="1" applyBorder="1" applyAlignment="1">
      <alignment horizontal="center"/>
    </xf>
    <xf numFmtId="165" fontId="1" fillId="3" borderId="3" xfId="2" applyNumberFormat="1" applyFont="1" applyFill="1" applyBorder="1" applyAlignment="1">
      <alignment horizontal="center"/>
    </xf>
    <xf numFmtId="164" fontId="1" fillId="3" borderId="12" xfId="1" applyNumberFormat="1" applyFont="1" applyFill="1" applyBorder="1" applyAlignment="1">
      <alignment horizontal="center"/>
    </xf>
    <xf numFmtId="0" fontId="11" fillId="2" borderId="14" xfId="0" applyFont="1" applyFill="1" applyBorder="1" applyAlignment="1">
      <alignment horizontal="center" wrapText="1"/>
    </xf>
    <xf numFmtId="0" fontId="1" fillId="3" borderId="14" xfId="0" applyFont="1" applyFill="1" applyBorder="1" applyAlignment="1">
      <alignment horizontal="center" wrapText="1"/>
    </xf>
    <xf numFmtId="3" fontId="1" fillId="2" borderId="7" xfId="0" applyNumberFormat="1" applyFont="1" applyFill="1" applyBorder="1" applyAlignment="1">
      <alignment horizontal="center"/>
    </xf>
    <xf numFmtId="3" fontId="1" fillId="3" borderId="7" xfId="0" applyNumberFormat="1" applyFont="1" applyFill="1" applyBorder="1" applyAlignment="1">
      <alignment horizontal="center"/>
    </xf>
    <xf numFmtId="3" fontId="11" fillId="2" borderId="7" xfId="0" applyNumberFormat="1" applyFont="1" applyFill="1" applyBorder="1" applyAlignment="1">
      <alignment horizontal="center"/>
    </xf>
    <xf numFmtId="3" fontId="11" fillId="3" borderId="7" xfId="0" applyNumberFormat="1" applyFont="1" applyFill="1" applyBorder="1" applyAlignment="1">
      <alignment horizontal="center"/>
    </xf>
    <xf numFmtId="0" fontId="11" fillId="2" borderId="7" xfId="0" applyFont="1" applyFill="1" applyBorder="1" applyAlignment="1">
      <alignment horizontal="center"/>
    </xf>
    <xf numFmtId="0" fontId="11" fillId="3" borderId="7" xfId="0" applyFont="1" applyFill="1" applyBorder="1" applyAlignment="1">
      <alignment horizontal="center"/>
    </xf>
    <xf numFmtId="165" fontId="11" fillId="2" borderId="7" xfId="0" applyNumberFormat="1" applyFont="1" applyFill="1" applyBorder="1" applyAlignment="1">
      <alignment horizontal="center"/>
    </xf>
    <xf numFmtId="165" fontId="11" fillId="3" borderId="7" xfId="0" applyNumberFormat="1" applyFont="1" applyFill="1" applyBorder="1" applyAlignment="1">
      <alignment horizontal="center"/>
    </xf>
    <xf numFmtId="0" fontId="1" fillId="3" borderId="7" xfId="0" applyFont="1" applyFill="1" applyBorder="1" applyAlignment="1">
      <alignment horizontal="center"/>
    </xf>
    <xf numFmtId="169" fontId="1" fillId="2" borderId="7" xfId="0" applyNumberFormat="1" applyFont="1" applyFill="1" applyBorder="1" applyAlignment="1">
      <alignment horizontal="center"/>
    </xf>
    <xf numFmtId="169" fontId="1" fillId="3" borderId="7" xfId="0" applyNumberFormat="1" applyFont="1" applyFill="1" applyBorder="1" applyAlignment="1">
      <alignment horizontal="center"/>
    </xf>
    <xf numFmtId="169" fontId="11" fillId="2" borderId="7" xfId="0" applyNumberFormat="1" applyFont="1" applyFill="1" applyBorder="1" applyAlignment="1">
      <alignment horizontal="center"/>
    </xf>
    <xf numFmtId="169" fontId="11" fillId="3" borderId="7" xfId="0" applyNumberFormat="1" applyFont="1" applyFill="1" applyBorder="1" applyAlignment="1">
      <alignment horizontal="center"/>
    </xf>
    <xf numFmtId="165" fontId="11" fillId="2" borderId="10" xfId="0" applyNumberFormat="1" applyFont="1" applyFill="1" applyBorder="1" applyAlignment="1">
      <alignment horizontal="center"/>
    </xf>
    <xf numFmtId="165" fontId="11" fillId="3" borderId="10" xfId="0" applyNumberFormat="1" applyFont="1" applyFill="1" applyBorder="1" applyAlignment="1">
      <alignment horizontal="center"/>
    </xf>
    <xf numFmtId="3" fontId="12" fillId="4" borderId="16" xfId="0" applyNumberFormat="1" applyFont="1" applyFill="1" applyBorder="1" applyAlignment="1">
      <alignment horizontal="center"/>
    </xf>
    <xf numFmtId="3" fontId="12" fillId="4" borderId="15" xfId="0" applyNumberFormat="1" applyFont="1" applyFill="1" applyBorder="1" applyAlignment="1">
      <alignment horizontal="center"/>
    </xf>
    <xf numFmtId="164" fontId="6" fillId="4" borderId="17" xfId="1" applyNumberFormat="1" applyFont="1" applyFill="1" applyBorder="1" applyAlignment="1">
      <alignment horizontal="center"/>
    </xf>
    <xf numFmtId="3" fontId="12" fillId="2" borderId="16" xfId="0" applyNumberFormat="1" applyFont="1" applyFill="1" applyBorder="1" applyAlignment="1">
      <alignment horizontal="center"/>
    </xf>
    <xf numFmtId="164" fontId="6" fillId="2" borderId="15" xfId="1" applyNumberFormat="1" applyFont="1" applyFill="1" applyBorder="1" applyAlignment="1">
      <alignment horizontal="center"/>
    </xf>
    <xf numFmtId="3" fontId="1" fillId="2" borderId="15" xfId="0" applyNumberFormat="1" applyFont="1" applyFill="1" applyBorder="1" applyAlignment="1">
      <alignment horizontal="center"/>
    </xf>
    <xf numFmtId="167" fontId="1" fillId="2" borderId="15" xfId="1" applyNumberFormat="1" applyFont="1" applyFill="1" applyBorder="1" applyAlignment="1">
      <alignment horizontal="center"/>
    </xf>
    <xf numFmtId="3" fontId="12" fillId="3" borderId="16" xfId="0" applyNumberFormat="1" applyFont="1" applyFill="1" applyBorder="1" applyAlignment="1">
      <alignment horizontal="center"/>
    </xf>
    <xf numFmtId="164" fontId="6" fillId="3" borderId="15" xfId="1" applyNumberFormat="1" applyFont="1" applyFill="1" applyBorder="1" applyAlignment="1">
      <alignment horizontal="center"/>
    </xf>
    <xf numFmtId="3" fontId="1" fillId="3" borderId="15" xfId="0" applyNumberFormat="1" applyFont="1" applyFill="1" applyBorder="1" applyAlignment="1">
      <alignment horizontal="center"/>
    </xf>
    <xf numFmtId="167" fontId="1" fillId="3" borderId="15" xfId="1" applyNumberFormat="1" applyFont="1" applyFill="1" applyBorder="1" applyAlignment="1">
      <alignment horizontal="center"/>
    </xf>
    <xf numFmtId="164" fontId="1" fillId="3" borderId="17" xfId="1" applyNumberFormat="1" applyFont="1" applyFill="1" applyBorder="1" applyAlignment="1">
      <alignment horizontal="center"/>
    </xf>
    <xf numFmtId="0" fontId="12" fillId="4" borderId="8" xfId="0" applyFont="1" applyFill="1" applyBorder="1" applyAlignment="1">
      <alignment horizontal="center"/>
    </xf>
    <xf numFmtId="0" fontId="12" fillId="4" borderId="13" xfId="0" applyFont="1" applyFill="1" applyBorder="1" applyAlignment="1">
      <alignment horizontal="center"/>
    </xf>
    <xf numFmtId="0" fontId="6" fillId="4" borderId="9" xfId="0" applyFont="1" applyFill="1" applyBorder="1" applyAlignment="1">
      <alignment horizontal="center"/>
    </xf>
    <xf numFmtId="0" fontId="12" fillId="2" borderId="8" xfId="0" applyFont="1" applyFill="1" applyBorder="1" applyAlignment="1">
      <alignment horizontal="center"/>
    </xf>
    <xf numFmtId="0" fontId="6" fillId="2" borderId="13" xfId="0" applyFont="1" applyFill="1" applyBorder="1" applyAlignment="1">
      <alignment horizontal="center"/>
    </xf>
    <xf numFmtId="166" fontId="1" fillId="2" borderId="13" xfId="0" applyNumberFormat="1" applyFont="1" applyFill="1" applyBorder="1" applyAlignment="1">
      <alignment horizontal="center"/>
    </xf>
    <xf numFmtId="0" fontId="12" fillId="3" borderId="8" xfId="0" applyFont="1" applyFill="1" applyBorder="1" applyAlignment="1">
      <alignment horizontal="center"/>
    </xf>
    <xf numFmtId="0" fontId="6" fillId="3" borderId="13" xfId="0" applyFont="1" applyFill="1" applyBorder="1" applyAlignment="1">
      <alignment horizontal="center"/>
    </xf>
    <xf numFmtId="0" fontId="1" fillId="3" borderId="13" xfId="0" applyFont="1" applyFill="1" applyBorder="1" applyAlignment="1">
      <alignment horizontal="center"/>
    </xf>
    <xf numFmtId="166" fontId="1" fillId="3" borderId="13" xfId="0" applyNumberFormat="1" applyFont="1" applyFill="1" applyBorder="1" applyAlignment="1">
      <alignment horizontal="center"/>
    </xf>
    <xf numFmtId="0" fontId="1" fillId="3" borderId="9" xfId="0" applyFont="1" applyFill="1" applyBorder="1" applyAlignment="1">
      <alignment horizontal="center"/>
    </xf>
    <xf numFmtId="3" fontId="11" fillId="4" borderId="8" xfId="0" applyNumberFormat="1" applyFont="1" applyFill="1" applyBorder="1" applyAlignment="1">
      <alignment horizontal="center"/>
    </xf>
    <xf numFmtId="3" fontId="11" fillId="4" borderId="13" xfId="0" applyNumberFormat="1" applyFont="1" applyFill="1" applyBorder="1" applyAlignment="1">
      <alignment horizontal="center"/>
    </xf>
    <xf numFmtId="164" fontId="1" fillId="4" borderId="9" xfId="1" applyNumberFormat="1" applyFont="1" applyFill="1" applyBorder="1" applyAlignment="1">
      <alignment horizontal="center"/>
    </xf>
    <xf numFmtId="2" fontId="1" fillId="2" borderId="13" xfId="1" applyNumberFormat="1" applyFont="1" applyFill="1" applyBorder="1" applyAlignment="1">
      <alignment horizontal="center"/>
    </xf>
    <xf numFmtId="164" fontId="1" fillId="3" borderId="13" xfId="1" applyNumberFormat="1" applyFont="1" applyFill="1" applyBorder="1" applyAlignment="1">
      <alignment horizontal="center"/>
    </xf>
    <xf numFmtId="166" fontId="1" fillId="3" borderId="13" xfId="1" applyNumberFormat="1" applyFont="1" applyFill="1" applyBorder="1" applyAlignment="1">
      <alignment horizontal="center"/>
    </xf>
    <xf numFmtId="167" fontId="1" fillId="2" borderId="13" xfId="1" applyNumberFormat="1" applyFont="1" applyFill="1" applyBorder="1" applyAlignment="1">
      <alignment horizontal="center"/>
    </xf>
    <xf numFmtId="0" fontId="11" fillId="4" borderId="8" xfId="0" applyFont="1" applyFill="1" applyBorder="1" applyAlignment="1">
      <alignment horizontal="center"/>
    </xf>
    <xf numFmtId="164" fontId="1" fillId="4" borderId="9" xfId="0" applyNumberFormat="1" applyFont="1" applyFill="1" applyBorder="1" applyAlignment="1">
      <alignment horizontal="center"/>
    </xf>
    <xf numFmtId="164" fontId="1" fillId="2" borderId="13" xfId="0" applyNumberFormat="1" applyFont="1" applyFill="1" applyBorder="1" applyAlignment="1">
      <alignment horizontal="center"/>
    </xf>
    <xf numFmtId="166" fontId="1" fillId="2" borderId="13" xfId="1" applyNumberFormat="1" applyFont="1" applyFill="1" applyBorder="1" applyAlignment="1">
      <alignment horizontal="center"/>
    </xf>
    <xf numFmtId="164" fontId="1" fillId="3" borderId="13" xfId="0" applyNumberFormat="1" applyFont="1" applyFill="1" applyBorder="1" applyAlignment="1">
      <alignment horizontal="center"/>
    </xf>
    <xf numFmtId="0" fontId="11" fillId="4" borderId="13" xfId="0" applyFont="1" applyFill="1" applyBorder="1" applyAlignment="1">
      <alignment horizontal="center"/>
    </xf>
    <xf numFmtId="169" fontId="1" fillId="2" borderId="13" xfId="0" applyNumberFormat="1" applyFont="1" applyFill="1" applyBorder="1" applyAlignment="1">
      <alignment horizontal="center"/>
    </xf>
    <xf numFmtId="3" fontId="11" fillId="4" borderId="11" xfId="0" applyNumberFormat="1" applyFont="1" applyFill="1" applyBorder="1" applyAlignment="1">
      <alignment horizontal="center"/>
    </xf>
    <xf numFmtId="3" fontId="11" fillId="4" borderId="3" xfId="0" applyNumberFormat="1" applyFont="1" applyFill="1" applyBorder="1" applyAlignment="1">
      <alignment horizontal="center"/>
    </xf>
    <xf numFmtId="164" fontId="1" fillId="4" borderId="12" xfId="1" applyNumberFormat="1" applyFont="1" applyFill="1" applyBorder="1" applyAlignment="1">
      <alignment horizontal="center"/>
    </xf>
    <xf numFmtId="3" fontId="11" fillId="2" borderId="11" xfId="0" applyNumberFormat="1" applyFont="1" applyFill="1" applyBorder="1" applyAlignment="1">
      <alignment horizontal="center"/>
    </xf>
    <xf numFmtId="164" fontId="1" fillId="2" borderId="3" xfId="1" applyNumberFormat="1" applyFont="1" applyFill="1" applyBorder="1" applyAlignment="1">
      <alignment horizontal="center"/>
    </xf>
    <xf numFmtId="169" fontId="1" fillId="2" borderId="3" xfId="0" applyNumberFormat="1" applyFont="1" applyFill="1" applyBorder="1" applyAlignment="1">
      <alignment horizontal="center"/>
    </xf>
    <xf numFmtId="2" fontId="1" fillId="2" borderId="3" xfId="1" applyNumberFormat="1" applyFont="1" applyFill="1" applyBorder="1" applyAlignment="1">
      <alignment horizontal="center"/>
    </xf>
    <xf numFmtId="3" fontId="11" fillId="3" borderId="11" xfId="0" applyNumberFormat="1" applyFont="1" applyFill="1" applyBorder="1" applyAlignment="1">
      <alignment horizontal="center"/>
    </xf>
    <xf numFmtId="164" fontId="1" fillId="3" borderId="3" xfId="1" applyNumberFormat="1" applyFont="1" applyFill="1" applyBorder="1" applyAlignment="1">
      <alignment horizontal="center"/>
    </xf>
    <xf numFmtId="3" fontId="1" fillId="3" borderId="3" xfId="0" applyNumberFormat="1" applyFont="1" applyFill="1" applyBorder="1" applyAlignment="1">
      <alignment horizontal="center"/>
    </xf>
    <xf numFmtId="166" fontId="1" fillId="3" borderId="3" xfId="1" applyNumberFormat="1" applyFont="1" applyFill="1" applyBorder="1" applyAlignment="1">
      <alignment horizontal="center"/>
    </xf>
    <xf numFmtId="3" fontId="11" fillId="4" borderId="16" xfId="0" applyNumberFormat="1" applyFont="1" applyFill="1" applyBorder="1" applyAlignment="1">
      <alignment horizontal="center"/>
    </xf>
    <xf numFmtId="3" fontId="11" fillId="4" borderId="15" xfId="0" applyNumberFormat="1" applyFont="1" applyFill="1" applyBorder="1" applyAlignment="1">
      <alignment horizontal="center"/>
    </xf>
    <xf numFmtId="164" fontId="1" fillId="4" borderId="15" xfId="1" applyNumberFormat="1" applyFont="1" applyFill="1" applyBorder="1" applyAlignment="1">
      <alignment horizontal="center"/>
    </xf>
    <xf numFmtId="3" fontId="11" fillId="2" borderId="16" xfId="0" applyNumberFormat="1" applyFont="1" applyFill="1" applyBorder="1" applyAlignment="1">
      <alignment horizontal="center"/>
    </xf>
    <xf numFmtId="3" fontId="11" fillId="3" borderId="16" xfId="0" applyNumberFormat="1" applyFont="1" applyFill="1" applyBorder="1" applyAlignment="1">
      <alignment horizontal="center"/>
    </xf>
    <xf numFmtId="164" fontId="1" fillId="4" borderId="13" xfId="1" applyNumberFormat="1" applyFont="1" applyFill="1" applyBorder="1" applyAlignment="1">
      <alignment horizontal="center"/>
    </xf>
    <xf numFmtId="167" fontId="1" fillId="3" borderId="13" xfId="1" applyNumberFormat="1" applyFont="1" applyFill="1" applyBorder="1" applyAlignment="1">
      <alignment horizontal="center"/>
    </xf>
    <xf numFmtId="3" fontId="1" fillId="2" borderId="3" xfId="0" applyNumberFormat="1" applyFont="1" applyFill="1" applyBorder="1" applyAlignment="1">
      <alignment horizontal="center"/>
    </xf>
    <xf numFmtId="166" fontId="1" fillId="2" borderId="3" xfId="1" applyNumberFormat="1" applyFont="1" applyFill="1" applyBorder="1" applyAlignment="1">
      <alignment horizontal="center"/>
    </xf>
    <xf numFmtId="2" fontId="1" fillId="2" borderId="15" xfId="1" applyNumberFormat="1" applyFont="1" applyFill="1" applyBorder="1" applyAlignment="1">
      <alignment horizontal="center"/>
    </xf>
    <xf numFmtId="2" fontId="1" fillId="3" borderId="15" xfId="1" applyNumberFormat="1" applyFont="1" applyFill="1" applyBorder="1" applyAlignment="1">
      <alignment horizontal="center"/>
    </xf>
    <xf numFmtId="0" fontId="1" fillId="4" borderId="13" xfId="0" applyFont="1" applyFill="1" applyBorder="1" applyAlignment="1">
      <alignment horizontal="center"/>
    </xf>
    <xf numFmtId="2" fontId="1" fillId="3" borderId="13" xfId="1" applyNumberFormat="1" applyFont="1" applyFill="1" applyBorder="1" applyAlignment="1">
      <alignment horizontal="center"/>
    </xf>
    <xf numFmtId="2" fontId="1" fillId="3" borderId="3" xfId="1" applyNumberFormat="1" applyFont="1" applyFill="1" applyBorder="1" applyAlignment="1">
      <alignment horizontal="center"/>
    </xf>
    <xf numFmtId="165" fontId="1" fillId="2" borderId="7" xfId="1" applyNumberFormat="1" applyFont="1" applyFill="1" applyBorder="1" applyAlignment="1">
      <alignment horizontal="center"/>
    </xf>
    <xf numFmtId="165" fontId="1" fillId="3" borderId="7" xfId="1" applyNumberFormat="1" applyFont="1" applyFill="1" applyBorder="1" applyAlignment="1">
      <alignment horizontal="center"/>
    </xf>
    <xf numFmtId="0" fontId="6" fillId="0" borderId="0" xfId="0" applyFont="1" applyAlignment="1">
      <alignment horizontal="left" vertical="top" wrapText="1"/>
    </xf>
    <xf numFmtId="0" fontId="1" fillId="0" borderId="0" xfId="0" applyFont="1" applyAlignment="1">
      <alignment horizontal="left" vertical="top" wrapText="1"/>
    </xf>
    <xf numFmtId="0" fontId="6" fillId="4" borderId="7" xfId="0" applyFont="1" applyFill="1" applyBorder="1" applyAlignment="1">
      <alignment horizontal="center" vertical="center"/>
    </xf>
    <xf numFmtId="0" fontId="6" fillId="3" borderId="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0" borderId="0" xfId="0" applyFont="1" applyAlignment="1">
      <alignment horizontal="center"/>
    </xf>
    <xf numFmtId="0" fontId="6"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0" xfId="0" applyFont="1" applyAlignment="1">
      <alignment horizontal="left" vertical="top"/>
    </xf>
    <xf numFmtId="0" fontId="6" fillId="3" borderId="7" xfId="0" applyFont="1" applyFill="1" applyBorder="1" applyAlignment="1">
      <alignment horizontal="center" wrapText="1"/>
    </xf>
    <xf numFmtId="0" fontId="5" fillId="3" borderId="7" xfId="0" applyFont="1" applyFill="1" applyBorder="1" applyAlignment="1">
      <alignment horizontal="center" wrapText="1"/>
    </xf>
    <xf numFmtId="0" fontId="6" fillId="2" borderId="7" xfId="0" applyFont="1" applyFill="1" applyBorder="1" applyAlignment="1">
      <alignment horizontal="center" wrapText="1"/>
    </xf>
    <xf numFmtId="0" fontId="5" fillId="2" borderId="7" xfId="0" applyFont="1" applyFill="1" applyBorder="1" applyAlignment="1">
      <alignment horizontal="center" wrapText="1"/>
    </xf>
    <xf numFmtId="0" fontId="1" fillId="0" borderId="2" xfId="0" applyFont="1" applyBorder="1" applyAlignment="1">
      <alignment horizontal="left" vertical="top" wrapText="1"/>
    </xf>
    <xf numFmtId="0" fontId="6" fillId="0" borderId="2" xfId="0" applyFont="1" applyBorder="1" applyAlignment="1">
      <alignment horizontal="left" vertical="top" wrapText="1"/>
    </xf>
    <xf numFmtId="0" fontId="6" fillId="3" borderId="8" xfId="0" applyFont="1" applyFill="1" applyBorder="1" applyAlignment="1">
      <alignment horizontal="center" wrapText="1"/>
    </xf>
    <xf numFmtId="0" fontId="5" fillId="3" borderId="13" xfId="0" applyFont="1" applyFill="1" applyBorder="1" applyAlignment="1">
      <alignment horizontal="center" wrapText="1"/>
    </xf>
    <xf numFmtId="0" fontId="5" fillId="3" borderId="9" xfId="0" applyFont="1" applyFill="1" applyBorder="1" applyAlignment="1">
      <alignment horizontal="center" wrapText="1"/>
    </xf>
    <xf numFmtId="0" fontId="6" fillId="2" borderId="13" xfId="0" applyFont="1" applyFill="1" applyBorder="1" applyAlignment="1">
      <alignment horizontal="center" wrapText="1"/>
    </xf>
    <xf numFmtId="0" fontId="5" fillId="2" borderId="13" xfId="0" applyFont="1" applyFill="1" applyBorder="1" applyAlignment="1">
      <alignment horizontal="center" wrapText="1"/>
    </xf>
    <xf numFmtId="0" fontId="1" fillId="0" borderId="0" xfId="0" applyFont="1" applyBorder="1" applyAlignment="1">
      <alignment horizontal="left" vertical="top" wrapText="1"/>
    </xf>
    <xf numFmtId="0" fontId="9" fillId="0" borderId="0" xfId="0" applyFont="1" applyAlignment="1">
      <alignment horizontal="left" vertical="top" wrapText="1"/>
    </xf>
    <xf numFmtId="0" fontId="2" fillId="0" borderId="0" xfId="0" applyFont="1" applyAlignment="1">
      <alignment horizontal="left" wrapText="1"/>
    </xf>
    <xf numFmtId="0" fontId="6" fillId="0" borderId="0" xfId="0" applyFont="1" applyBorder="1" applyAlignment="1">
      <alignment horizontal="left" vertical="top" wrapText="1"/>
    </xf>
    <xf numFmtId="0" fontId="6" fillId="2" borderId="8" xfId="0" applyFont="1" applyFill="1" applyBorder="1" applyAlignment="1">
      <alignment horizontal="center" wrapText="1"/>
    </xf>
    <xf numFmtId="0" fontId="5" fillId="2" borderId="9" xfId="0" applyFont="1" applyFill="1" applyBorder="1" applyAlignment="1">
      <alignment horizontal="center" wrapText="1"/>
    </xf>
    <xf numFmtId="0" fontId="6" fillId="2" borderId="9" xfId="0" applyFont="1" applyFill="1" applyBorder="1" applyAlignment="1">
      <alignment horizontal="center" vertical="center" wrapText="1"/>
    </xf>
    <xf numFmtId="0" fontId="5" fillId="2" borderId="8" xfId="0" applyFont="1" applyFill="1" applyBorder="1" applyAlignment="1">
      <alignment horizontal="center" vertical="center" wrapText="1"/>
    </xf>
  </cellXfs>
  <cellStyles count="4">
    <cellStyle name="Currency" xfId="2" builtinId="4"/>
    <cellStyle name="Currency 2" xfId="3" xr:uid="{A9932BEE-83D6-4EE8-8E6A-AF8F1F0D6D1B}"/>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637E3-8538-46B9-9BE9-DB19CBDEF94E}">
  <dimension ref="A1:Q11"/>
  <sheetViews>
    <sheetView tabSelected="1" workbookViewId="0">
      <pane xSplit="2" ySplit="3" topLeftCell="C4" activePane="bottomRight" state="frozen"/>
      <selection pane="topRight" activeCell="C1" sqref="C1"/>
      <selection pane="bottomLeft" activeCell="A4" sqref="A4"/>
      <selection pane="bottomRight" activeCell="C4" sqref="C4"/>
    </sheetView>
  </sheetViews>
  <sheetFormatPr defaultColWidth="8.7109375" defaultRowHeight="12.75" x14ac:dyDescent="0.2"/>
  <cols>
    <col min="1" max="1" width="9.42578125" style="8" customWidth="1"/>
    <col min="2" max="2" width="83.140625" style="1" customWidth="1"/>
    <col min="3" max="10" width="15.5703125" style="15" customWidth="1"/>
    <col min="11" max="11" width="15.5703125" style="18" customWidth="1"/>
    <col min="12" max="15" width="15.5703125" style="15" customWidth="1"/>
    <col min="16" max="16" width="15.5703125" style="31" customWidth="1"/>
    <col min="17" max="17" width="15.5703125" style="1" customWidth="1"/>
    <col min="18" max="16384" width="8.7109375" style="1"/>
  </cols>
  <sheetData>
    <row r="1" spans="1:17" x14ac:dyDescent="0.2">
      <c r="A1" s="30" t="s">
        <v>134</v>
      </c>
    </row>
    <row r="2" spans="1:17" x14ac:dyDescent="0.2">
      <c r="A2" s="5" t="s">
        <v>165</v>
      </c>
      <c r="C2" s="32"/>
      <c r="D2" s="32"/>
      <c r="E2" s="32"/>
      <c r="F2" s="32"/>
      <c r="G2" s="32"/>
      <c r="H2" s="32"/>
      <c r="I2" s="32"/>
      <c r="J2" s="32"/>
      <c r="K2" s="33"/>
      <c r="L2" s="32"/>
      <c r="M2" s="32"/>
      <c r="N2" s="32"/>
      <c r="O2" s="32"/>
      <c r="P2" s="34"/>
    </row>
    <row r="3" spans="1:17" ht="63.75" x14ac:dyDescent="0.2">
      <c r="A3" s="30" t="s">
        <v>135</v>
      </c>
      <c r="B3" s="5" t="s">
        <v>136</v>
      </c>
      <c r="C3" s="35" t="s">
        <v>137</v>
      </c>
      <c r="D3" s="35" t="s">
        <v>138</v>
      </c>
      <c r="E3" s="35" t="s">
        <v>139</v>
      </c>
      <c r="F3" s="35" t="s">
        <v>140</v>
      </c>
      <c r="G3" s="36" t="s">
        <v>141</v>
      </c>
      <c r="H3" s="35" t="s">
        <v>142</v>
      </c>
      <c r="I3" s="36" t="s">
        <v>143</v>
      </c>
      <c r="J3" s="36" t="s">
        <v>144</v>
      </c>
      <c r="K3" s="37" t="s">
        <v>145</v>
      </c>
      <c r="L3" s="38" t="s">
        <v>146</v>
      </c>
      <c r="M3" s="39" t="s">
        <v>147</v>
      </c>
      <c r="N3" s="39" t="s">
        <v>148</v>
      </c>
      <c r="O3" s="39" t="s">
        <v>149</v>
      </c>
      <c r="P3" s="40" t="s">
        <v>150</v>
      </c>
      <c r="Q3" s="39" t="s">
        <v>151</v>
      </c>
    </row>
    <row r="4" spans="1:17" s="61" customFormat="1" ht="14.45" customHeight="1" x14ac:dyDescent="0.2">
      <c r="A4" s="41" t="s">
        <v>166</v>
      </c>
      <c r="B4" s="67" t="s">
        <v>155</v>
      </c>
      <c r="C4" s="42">
        <f>'1. SPM Summary'!D10</f>
        <v>0.13059267438337677</v>
      </c>
      <c r="D4" s="42">
        <f>'1. SPM Summary'!F10</f>
        <v>0.11253251809621101</v>
      </c>
      <c r="E4" s="42">
        <f>'1. SPM Summary'!I10</f>
        <v>-0.13829379306642531</v>
      </c>
      <c r="F4" s="42">
        <f>'1. SPM Summary'!I11</f>
        <v>-0.15491166450303465</v>
      </c>
      <c r="G4" s="42">
        <f>'3. Individuals Race'!I54</f>
        <v>-0.11211490299025377</v>
      </c>
      <c r="H4" s="42">
        <f>'3. Individuals Race'!I44</f>
        <v>-0.16427406387728904</v>
      </c>
      <c r="I4" s="42">
        <f>'3. Individuals Race'!I49</f>
        <v>-0.16383036125203002</v>
      </c>
      <c r="J4" s="42">
        <f>'3. Individuals Race'!I39</f>
        <v>-9.9777102330293813E-2</v>
      </c>
      <c r="K4" s="68">
        <f>'5. Household Resources'!B15</f>
        <v>135.07400000000001</v>
      </c>
      <c r="L4" s="43">
        <f>'5. Household Resources'!B20</f>
        <v>6545.4491612005268</v>
      </c>
      <c r="M4" s="42">
        <f>'2. Poverty_Individuals_No'!I39</f>
        <v>-0.11097483264014035</v>
      </c>
      <c r="N4" s="42">
        <f>'2. Poverty_Individuals_No'!I44</f>
        <v>-6.1063484934288967E-2</v>
      </c>
      <c r="O4" s="217">
        <v>0</v>
      </c>
      <c r="P4" s="44">
        <f>'8. Costs'!D9</f>
        <v>2951.2134719999995</v>
      </c>
      <c r="Q4" s="69">
        <f>P4/(E4*100)</f>
        <v>-213.40173022678405</v>
      </c>
    </row>
    <row r="5" spans="1:17" s="61" customFormat="1" ht="14.45" customHeight="1" x14ac:dyDescent="0.2">
      <c r="A5" s="45" t="s">
        <v>167</v>
      </c>
      <c r="B5" s="46" t="s">
        <v>154</v>
      </c>
      <c r="C5" s="47">
        <f>'1. SPM Summary'!D10</f>
        <v>0.13059267438337677</v>
      </c>
      <c r="D5" s="47">
        <f>'1. SPM Summary'!K10</f>
        <v>0.11014189031855842</v>
      </c>
      <c r="E5" s="47">
        <f>'1. SPM Summary'!N10</f>
        <v>-0.156599779898692</v>
      </c>
      <c r="F5" s="47">
        <f>'1. SPM Summary'!N11</f>
        <v>-0.16899394402672804</v>
      </c>
      <c r="G5" s="47">
        <f>'3. Individuals Race'!N54</f>
        <v>-0.11329772788992486</v>
      </c>
      <c r="H5" s="47">
        <f>'3. Individuals Race'!N44</f>
        <v>-0.17437273705276063</v>
      </c>
      <c r="I5" s="47">
        <f>'3. Individuals Race'!N49</f>
        <v>-0.20498632542835529</v>
      </c>
      <c r="J5" s="47">
        <f>'3. Individuals Race'!N39</f>
        <v>-0.11065856129685914</v>
      </c>
      <c r="K5" s="70">
        <f>'5. Household Resources'!C15</f>
        <v>152.602</v>
      </c>
      <c r="L5" s="48">
        <f>'5. Household Resources'!C20</f>
        <v>6767.0148490845468</v>
      </c>
      <c r="M5" s="47">
        <f>'2. Poverty_Individuals_No'!N39</f>
        <v>-0.12469251694154568</v>
      </c>
      <c r="N5" s="47">
        <f>'2. Poverty_Individuals_No'!N44</f>
        <v>-6.6462926438711989E-2</v>
      </c>
      <c r="O5" s="218">
        <v>0</v>
      </c>
      <c r="P5" s="49">
        <f>'8. Costs'!G9</f>
        <v>3271.6837439999981</v>
      </c>
      <c r="Q5" s="71">
        <f>P5/(E5*100)</f>
        <v>-208.92007294751789</v>
      </c>
    </row>
    <row r="6" spans="1:17" x14ac:dyDescent="0.2">
      <c r="A6" s="50"/>
      <c r="C6" s="51"/>
      <c r="D6" s="51"/>
      <c r="E6" s="51"/>
      <c r="F6" s="51"/>
      <c r="G6" s="51"/>
      <c r="H6" s="51"/>
      <c r="I6" s="51"/>
      <c r="J6" s="51"/>
      <c r="K6" s="52"/>
      <c r="L6" s="53"/>
      <c r="M6" s="51"/>
      <c r="N6" s="51"/>
      <c r="O6" s="54"/>
      <c r="P6" s="55"/>
      <c r="Q6" s="56"/>
    </row>
    <row r="7" spans="1:17" x14ac:dyDescent="0.2">
      <c r="B7" s="57" t="s">
        <v>152</v>
      </c>
      <c r="C7" s="51"/>
      <c r="D7" s="17"/>
      <c r="E7" s="17"/>
      <c r="F7" s="17"/>
      <c r="G7" s="17"/>
      <c r="H7" s="17"/>
      <c r="I7" s="17"/>
      <c r="J7" s="17"/>
      <c r="K7" s="29"/>
      <c r="L7" s="17"/>
      <c r="M7" s="17"/>
      <c r="N7" s="17"/>
      <c r="O7" s="17"/>
      <c r="P7" s="58"/>
    </row>
    <row r="8" spans="1:17" ht="38.25" x14ac:dyDescent="0.2">
      <c r="B8" s="59" t="s">
        <v>118</v>
      </c>
      <c r="C8" s="60"/>
    </row>
    <row r="9" spans="1:17" x14ac:dyDescent="0.2">
      <c r="B9" s="59" t="s">
        <v>119</v>
      </c>
    </row>
    <row r="10" spans="1:17" ht="64.5" customHeight="1" x14ac:dyDescent="0.2">
      <c r="B10" s="219" t="s">
        <v>153</v>
      </c>
      <c r="C10" s="219"/>
      <c r="D10" s="219"/>
      <c r="E10" s="219"/>
      <c r="F10" s="219"/>
      <c r="G10" s="219"/>
      <c r="H10" s="219"/>
      <c r="I10" s="219"/>
      <c r="J10" s="219"/>
    </row>
    <row r="11" spans="1:17" x14ac:dyDescent="0.2">
      <c r="B11" s="220" t="s">
        <v>120</v>
      </c>
      <c r="C11" s="220"/>
      <c r="D11" s="220"/>
      <c r="E11" s="220"/>
      <c r="F11" s="220"/>
      <c r="G11" s="220"/>
      <c r="H11" s="220"/>
      <c r="I11" s="220"/>
      <c r="J11" s="220"/>
    </row>
  </sheetData>
  <mergeCells count="2">
    <mergeCell ref="B10:J10"/>
    <mergeCell ref="B11:J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63CF0-BE69-42B1-A6B0-06FDA7069CFB}">
  <dimension ref="A1:N28"/>
  <sheetViews>
    <sheetView topLeftCell="C6" zoomScaleNormal="100" workbookViewId="0">
      <selection activeCell="M10" sqref="M10"/>
    </sheetView>
  </sheetViews>
  <sheetFormatPr defaultColWidth="9.140625" defaultRowHeight="12.75" x14ac:dyDescent="0.2"/>
  <cols>
    <col min="1" max="1" width="41.28515625" style="1" customWidth="1"/>
    <col min="2" max="9" width="14" style="14" customWidth="1"/>
    <col min="10" max="14" width="14" style="1" customWidth="1"/>
    <col min="15" max="16384" width="9.140625" style="1"/>
  </cols>
  <sheetData>
    <row r="1" spans="1:14" s="24" customFormat="1" x14ac:dyDescent="0.2">
      <c r="A1" s="22" t="s">
        <v>69</v>
      </c>
      <c r="B1" s="23"/>
      <c r="C1" s="19"/>
      <c r="D1" s="19"/>
      <c r="E1" s="19"/>
      <c r="F1" s="19"/>
      <c r="G1" s="19"/>
      <c r="H1" s="19"/>
      <c r="I1" s="19"/>
    </row>
    <row r="2" spans="1:14" s="24" customFormat="1" x14ac:dyDescent="0.2">
      <c r="A2" s="5" t="s">
        <v>127</v>
      </c>
      <c r="B2" s="23"/>
      <c r="C2" s="19"/>
      <c r="D2" s="19"/>
      <c r="E2" s="19"/>
      <c r="F2" s="19"/>
      <c r="G2" s="19"/>
      <c r="H2" s="19"/>
      <c r="I2" s="19"/>
    </row>
    <row r="3" spans="1:14" s="24" customFormat="1" x14ac:dyDescent="0.2">
      <c r="A3" s="28" t="s">
        <v>118</v>
      </c>
      <c r="B3" s="23"/>
      <c r="C3" s="19"/>
      <c r="D3" s="19"/>
      <c r="E3" s="19"/>
      <c r="F3" s="19"/>
      <c r="G3" s="19"/>
      <c r="H3" s="19"/>
      <c r="I3" s="19"/>
    </row>
    <row r="4" spans="1:14" s="24" customFormat="1" x14ac:dyDescent="0.2">
      <c r="A4" s="27" t="s">
        <v>119</v>
      </c>
      <c r="B4" s="23"/>
      <c r="C4" s="19"/>
      <c r="D4" s="19"/>
      <c r="E4" s="19"/>
      <c r="F4" s="19"/>
      <c r="G4" s="19"/>
      <c r="H4" s="19"/>
      <c r="I4" s="19"/>
    </row>
    <row r="5" spans="1:14" s="24" customFormat="1" x14ac:dyDescent="0.2">
      <c r="A5" s="24" t="s">
        <v>100</v>
      </c>
      <c r="B5" s="19"/>
      <c r="C5" s="19"/>
      <c r="D5" s="19"/>
      <c r="E5" s="224"/>
      <c r="F5" s="224"/>
      <c r="G5" s="224"/>
      <c r="H5" s="19"/>
      <c r="I5" s="19"/>
    </row>
    <row r="6" spans="1:14" s="62" customFormat="1" ht="28.5" customHeight="1" x14ac:dyDescent="0.25">
      <c r="B6" s="221" t="s">
        <v>156</v>
      </c>
      <c r="C6" s="221"/>
      <c r="D6" s="221"/>
      <c r="E6" s="225" t="s">
        <v>157</v>
      </c>
      <c r="F6" s="226"/>
      <c r="G6" s="226"/>
      <c r="H6" s="226"/>
      <c r="I6" s="226"/>
      <c r="J6" s="222" t="s">
        <v>162</v>
      </c>
      <c r="K6" s="223"/>
      <c r="L6" s="223"/>
      <c r="M6" s="223"/>
      <c r="N6" s="223"/>
    </row>
    <row r="7" spans="1:14" s="24" customFormat="1" ht="51.75" thickBot="1" x14ac:dyDescent="0.25">
      <c r="A7" s="25"/>
      <c r="B7" s="72" t="s">
        <v>63</v>
      </c>
      <c r="C7" s="73" t="s">
        <v>62</v>
      </c>
      <c r="D7" s="73" t="s">
        <v>66</v>
      </c>
      <c r="E7" s="74" t="s">
        <v>61</v>
      </c>
      <c r="F7" s="75" t="s">
        <v>67</v>
      </c>
      <c r="G7" s="75" t="s">
        <v>64</v>
      </c>
      <c r="H7" s="75" t="s">
        <v>65</v>
      </c>
      <c r="I7" s="75" t="s">
        <v>68</v>
      </c>
      <c r="J7" s="76" t="s">
        <v>61</v>
      </c>
      <c r="K7" s="77" t="s">
        <v>67</v>
      </c>
      <c r="L7" s="77" t="s">
        <v>64</v>
      </c>
      <c r="M7" s="77" t="s">
        <v>65</v>
      </c>
      <c r="N7" s="78" t="s">
        <v>68</v>
      </c>
    </row>
    <row r="8" spans="1:14" ht="15" x14ac:dyDescent="0.2">
      <c r="A8" s="1" t="s">
        <v>56</v>
      </c>
      <c r="B8" s="203">
        <v>18879.900000000001</v>
      </c>
      <c r="C8" s="204">
        <v>2483.61</v>
      </c>
      <c r="D8" s="205">
        <f>C8/$B8</f>
        <v>0.13154783658811753</v>
      </c>
      <c r="E8" s="206">
        <v>2259.11</v>
      </c>
      <c r="F8" s="104">
        <f>E8/$B8</f>
        <v>0.11965688377586746</v>
      </c>
      <c r="G8" s="160">
        <f>E8-C8</f>
        <v>-224.5</v>
      </c>
      <c r="H8" s="212">
        <f>ROUND((F8-D8)*100,2)</f>
        <v>-1.19</v>
      </c>
      <c r="I8" s="104">
        <f>(E8-C8)/C8</f>
        <v>-9.0392613977234748E-2</v>
      </c>
      <c r="J8" s="207">
        <v>2233.56</v>
      </c>
      <c r="K8" s="107">
        <f>J8/$B8</f>
        <v>0.11830359270970714</v>
      </c>
      <c r="L8" s="164">
        <f>J8-C8</f>
        <v>-250.05000000000018</v>
      </c>
      <c r="M8" s="213">
        <f>ROUND((K8-D8)*100,2)</f>
        <v>-1.32</v>
      </c>
      <c r="N8" s="166">
        <f>(J8-C8)/C8</f>
        <v>-0.10068005846328537</v>
      </c>
    </row>
    <row r="9" spans="1:14" x14ac:dyDescent="0.2">
      <c r="A9" s="9" t="s">
        <v>12</v>
      </c>
      <c r="B9" s="185"/>
      <c r="C9" s="190"/>
      <c r="D9" s="214"/>
      <c r="E9" s="120"/>
      <c r="F9" s="121"/>
      <c r="G9" s="121"/>
      <c r="H9" s="188"/>
      <c r="I9" s="92"/>
      <c r="J9" s="123"/>
      <c r="K9" s="175"/>
      <c r="L9" s="113"/>
      <c r="M9" s="215"/>
      <c r="N9" s="95"/>
    </row>
    <row r="10" spans="1:14" x14ac:dyDescent="0.2">
      <c r="A10" s="4" t="s">
        <v>47</v>
      </c>
      <c r="B10" s="178">
        <v>3993.93</v>
      </c>
      <c r="C10" s="179">
        <v>521.57799999999997</v>
      </c>
      <c r="D10" s="208">
        <f t="shared" ref="D10:D13" si="0">C10/$B10</f>
        <v>0.13059267438337677</v>
      </c>
      <c r="E10" s="125">
        <v>449.447</v>
      </c>
      <c r="F10" s="92">
        <f t="shared" ref="F10:F13" si="1">E10/$B10</f>
        <v>0.11253251809621101</v>
      </c>
      <c r="G10" s="110">
        <f>E10-C10</f>
        <v>-72.130999999999972</v>
      </c>
      <c r="H10" s="181">
        <f t="shared" ref="H10:H13" si="2">ROUND((F10-D10)*100,2)</f>
        <v>-1.81</v>
      </c>
      <c r="I10" s="92">
        <f t="shared" ref="I10:I13" si="3">(E10-C10)/C10</f>
        <v>-0.13829379306642531</v>
      </c>
      <c r="J10" s="126">
        <v>439.899</v>
      </c>
      <c r="K10" s="182">
        <f t="shared" ref="K10:K13" si="4">J10/$B10</f>
        <v>0.11014189031855842</v>
      </c>
      <c r="L10" s="113">
        <f t="shared" ref="L10:L22" si="5">J10-C10</f>
        <v>-81.678999999999974</v>
      </c>
      <c r="M10" s="215">
        <f t="shared" ref="M10:M22" si="6">ROUND((K10-D10)*100,2)</f>
        <v>-2.0499999999999998</v>
      </c>
      <c r="N10" s="95">
        <f t="shared" ref="N10:N22" si="7">(J10-C10)/C10</f>
        <v>-0.156599779898692</v>
      </c>
    </row>
    <row r="11" spans="1:14" x14ac:dyDescent="0.2">
      <c r="A11" s="10" t="s">
        <v>48</v>
      </c>
      <c r="B11" s="178">
        <v>1108.269</v>
      </c>
      <c r="C11" s="179">
        <v>151.751</v>
      </c>
      <c r="D11" s="208">
        <f t="shared" si="0"/>
        <v>0.13692614338215722</v>
      </c>
      <c r="E11" s="125">
        <v>128.24299999999999</v>
      </c>
      <c r="F11" s="92">
        <f t="shared" si="1"/>
        <v>0.11571468659684607</v>
      </c>
      <c r="G11" s="110">
        <f t="shared" ref="G11:G22" si="8">E11-C11</f>
        <v>-23.50800000000001</v>
      </c>
      <c r="H11" s="181">
        <f t="shared" si="2"/>
        <v>-2.12</v>
      </c>
      <c r="I11" s="92">
        <f t="shared" si="3"/>
        <v>-0.15491166450303465</v>
      </c>
      <c r="J11" s="126">
        <v>126.10599999999999</v>
      </c>
      <c r="K11" s="182">
        <f t="shared" si="4"/>
        <v>0.1137864543716372</v>
      </c>
      <c r="L11" s="113">
        <f t="shared" si="5"/>
        <v>-25.64500000000001</v>
      </c>
      <c r="M11" s="215">
        <f t="shared" si="6"/>
        <v>-2.31</v>
      </c>
      <c r="N11" s="95">
        <f t="shared" si="7"/>
        <v>-0.16899394402672804</v>
      </c>
    </row>
    <row r="12" spans="1:14" x14ac:dyDescent="0.2">
      <c r="A12" s="10" t="s">
        <v>49</v>
      </c>
      <c r="B12" s="178">
        <v>2885.67</v>
      </c>
      <c r="C12" s="179">
        <v>369.827</v>
      </c>
      <c r="D12" s="208">
        <f t="shared" si="0"/>
        <v>0.12815983809652523</v>
      </c>
      <c r="E12" s="125">
        <v>321.20400000000001</v>
      </c>
      <c r="F12" s="92">
        <f t="shared" si="1"/>
        <v>0.11131002505483995</v>
      </c>
      <c r="G12" s="110">
        <f t="shared" si="8"/>
        <v>-48.62299999999999</v>
      </c>
      <c r="H12" s="181">
        <f t="shared" si="2"/>
        <v>-1.68</v>
      </c>
      <c r="I12" s="92">
        <f t="shared" si="3"/>
        <v>-0.13147498695335924</v>
      </c>
      <c r="J12" s="126">
        <v>313.79300000000001</v>
      </c>
      <c r="K12" s="182">
        <f t="shared" si="4"/>
        <v>0.10874181732491935</v>
      </c>
      <c r="L12" s="113">
        <f t="shared" si="5"/>
        <v>-56.033999999999992</v>
      </c>
      <c r="M12" s="215">
        <f t="shared" si="6"/>
        <v>-1.94</v>
      </c>
      <c r="N12" s="95">
        <f t="shared" si="7"/>
        <v>-0.15151408631603422</v>
      </c>
    </row>
    <row r="13" spans="1:14" x14ac:dyDescent="0.2">
      <c r="A13" s="4" t="s">
        <v>50</v>
      </c>
      <c r="B13" s="178">
        <v>14885.93</v>
      </c>
      <c r="C13" s="179">
        <v>1962.029</v>
      </c>
      <c r="D13" s="208">
        <f t="shared" si="0"/>
        <v>0.13180426080197877</v>
      </c>
      <c r="E13" s="125">
        <v>1809.665</v>
      </c>
      <c r="F13" s="92">
        <f t="shared" si="1"/>
        <v>0.1215688237147427</v>
      </c>
      <c r="G13" s="110">
        <f t="shared" si="8"/>
        <v>-152.36400000000003</v>
      </c>
      <c r="H13" s="181">
        <f t="shared" si="2"/>
        <v>-1.02</v>
      </c>
      <c r="I13" s="92">
        <f t="shared" si="3"/>
        <v>-7.7656344529056412E-2</v>
      </c>
      <c r="J13" s="126">
        <v>1793.665</v>
      </c>
      <c r="K13" s="182">
        <f t="shared" si="4"/>
        <v>0.12049398324458062</v>
      </c>
      <c r="L13" s="113">
        <f t="shared" si="5"/>
        <v>-168.36400000000003</v>
      </c>
      <c r="M13" s="215">
        <f t="shared" si="6"/>
        <v>-1.1299999999999999</v>
      </c>
      <c r="N13" s="95">
        <f t="shared" si="7"/>
        <v>-8.5811167928710547E-2</v>
      </c>
    </row>
    <row r="14" spans="1:14" ht="15" x14ac:dyDescent="0.2">
      <c r="A14" s="9" t="s">
        <v>51</v>
      </c>
      <c r="B14" s="185"/>
      <c r="C14" s="190"/>
      <c r="D14" s="214"/>
      <c r="E14" s="120"/>
      <c r="F14" s="92"/>
      <c r="G14" s="121"/>
      <c r="H14" s="188"/>
      <c r="I14" s="92"/>
      <c r="J14" s="123"/>
      <c r="K14" s="182"/>
      <c r="L14" s="113"/>
      <c r="M14" s="215"/>
      <c r="N14" s="95"/>
    </row>
    <row r="15" spans="1:14" x14ac:dyDescent="0.2">
      <c r="A15" s="4" t="s">
        <v>16</v>
      </c>
      <c r="B15" s="178">
        <v>1627.8</v>
      </c>
      <c r="C15" s="179">
        <v>328.16</v>
      </c>
      <c r="D15" s="208">
        <f t="shared" ref="D15:D19" si="9">C15/$B15</f>
        <v>0.20159724781914243</v>
      </c>
      <c r="E15" s="125">
        <v>309.41199999999998</v>
      </c>
      <c r="F15" s="92">
        <f t="shared" ref="F15:F19" si="10">E15/$B15</f>
        <v>0.19007986239095712</v>
      </c>
      <c r="G15" s="110">
        <f t="shared" si="8"/>
        <v>-18.748000000000047</v>
      </c>
      <c r="H15" s="181">
        <f t="shared" ref="H15:H19" si="11">ROUND((F15-D15)*100,2)</f>
        <v>-1.1499999999999999</v>
      </c>
      <c r="I15" s="92">
        <f t="shared" ref="I15:I19" si="12">(E15-C15)/C15</f>
        <v>-5.7130667966845579E-2</v>
      </c>
      <c r="J15" s="126">
        <v>307.37</v>
      </c>
      <c r="K15" s="182">
        <f t="shared" ref="K15:K19" si="13">J15/$B15</f>
        <v>0.18882540852684607</v>
      </c>
      <c r="L15" s="113">
        <f t="shared" si="5"/>
        <v>-20.79000000000002</v>
      </c>
      <c r="M15" s="215">
        <f t="shared" si="6"/>
        <v>-1.28</v>
      </c>
      <c r="N15" s="95">
        <f t="shared" si="7"/>
        <v>-6.3353242320819167E-2</v>
      </c>
    </row>
    <row r="16" spans="1:14" x14ac:dyDescent="0.2">
      <c r="A16" s="4" t="s">
        <v>15</v>
      </c>
      <c r="B16" s="178">
        <v>2625.71</v>
      </c>
      <c r="C16" s="179">
        <v>437.81700000000001</v>
      </c>
      <c r="D16" s="208">
        <f t="shared" si="9"/>
        <v>0.16674232874155942</v>
      </c>
      <c r="E16" s="125">
        <v>386.86500000000001</v>
      </c>
      <c r="F16" s="92">
        <f t="shared" si="10"/>
        <v>0.1473372916277883</v>
      </c>
      <c r="G16" s="110">
        <f t="shared" si="8"/>
        <v>-50.951999999999998</v>
      </c>
      <c r="H16" s="181">
        <f t="shared" si="11"/>
        <v>-1.94</v>
      </c>
      <c r="I16" s="92">
        <f t="shared" si="12"/>
        <v>-0.11637739055358745</v>
      </c>
      <c r="J16" s="126">
        <v>383.976</v>
      </c>
      <c r="K16" s="182">
        <f t="shared" si="13"/>
        <v>0.14623701779709106</v>
      </c>
      <c r="L16" s="113">
        <f t="shared" si="5"/>
        <v>-53.841000000000008</v>
      </c>
      <c r="M16" s="215">
        <f t="shared" si="6"/>
        <v>-2.0499999999999998</v>
      </c>
      <c r="N16" s="95">
        <f t="shared" si="7"/>
        <v>-0.12297603793365723</v>
      </c>
    </row>
    <row r="17" spans="1:14" x14ac:dyDescent="0.2">
      <c r="A17" s="4" t="s">
        <v>17</v>
      </c>
      <c r="B17" s="178">
        <v>3645.79</v>
      </c>
      <c r="C17" s="179">
        <v>694.21</v>
      </c>
      <c r="D17" s="208">
        <f t="shared" si="9"/>
        <v>0.19041414892245578</v>
      </c>
      <c r="E17" s="125">
        <v>610.03</v>
      </c>
      <c r="F17" s="92">
        <f t="shared" si="10"/>
        <v>0.16732450305695062</v>
      </c>
      <c r="G17" s="110">
        <f t="shared" si="8"/>
        <v>-84.180000000000064</v>
      </c>
      <c r="H17" s="181">
        <f t="shared" si="11"/>
        <v>-2.31</v>
      </c>
      <c r="I17" s="92">
        <f t="shared" si="12"/>
        <v>-0.12126013742239389</v>
      </c>
      <c r="J17" s="126">
        <v>590.45399999999995</v>
      </c>
      <c r="K17" s="182">
        <f t="shared" si="13"/>
        <v>0.16195502209397689</v>
      </c>
      <c r="L17" s="113">
        <f t="shared" si="5"/>
        <v>-103.75600000000009</v>
      </c>
      <c r="M17" s="215">
        <f t="shared" si="6"/>
        <v>-2.85</v>
      </c>
      <c r="N17" s="95">
        <f t="shared" si="7"/>
        <v>-0.14945909739127941</v>
      </c>
    </row>
    <row r="18" spans="1:14" x14ac:dyDescent="0.2">
      <c r="A18" s="4" t="s">
        <v>18</v>
      </c>
      <c r="B18" s="178">
        <v>10430.799999999999</v>
      </c>
      <c r="C18" s="179">
        <v>931.37599999999998</v>
      </c>
      <c r="D18" s="208">
        <f t="shared" si="9"/>
        <v>8.9290946044406946E-2</v>
      </c>
      <c r="E18" s="125">
        <v>870.13300000000004</v>
      </c>
      <c r="F18" s="92">
        <f t="shared" si="10"/>
        <v>8.34195843080109E-2</v>
      </c>
      <c r="G18" s="110">
        <f t="shared" si="8"/>
        <v>-61.242999999999938</v>
      </c>
      <c r="H18" s="181">
        <f t="shared" si="11"/>
        <v>-0.59</v>
      </c>
      <c r="I18" s="92">
        <f t="shared" si="12"/>
        <v>-6.5755398464207734E-2</v>
      </c>
      <c r="J18" s="126">
        <v>869.52300000000002</v>
      </c>
      <c r="K18" s="182">
        <f t="shared" si="13"/>
        <v>8.3361103654561494E-2</v>
      </c>
      <c r="L18" s="113">
        <f t="shared" si="5"/>
        <v>-61.852999999999952</v>
      </c>
      <c r="M18" s="215">
        <f t="shared" si="6"/>
        <v>-0.59</v>
      </c>
      <c r="N18" s="95">
        <f t="shared" si="7"/>
        <v>-6.6410343405885433E-2</v>
      </c>
    </row>
    <row r="19" spans="1:14" x14ac:dyDescent="0.2">
      <c r="A19" s="4" t="s">
        <v>52</v>
      </c>
      <c r="B19" s="178">
        <v>549.71500000000003</v>
      </c>
      <c r="C19" s="179">
        <v>92.043999999999997</v>
      </c>
      <c r="D19" s="208">
        <f t="shared" si="9"/>
        <v>0.16743949137280226</v>
      </c>
      <c r="E19" s="125">
        <v>82.671999999999997</v>
      </c>
      <c r="F19" s="92">
        <f t="shared" si="10"/>
        <v>0.15039065697679704</v>
      </c>
      <c r="G19" s="110">
        <f t="shared" si="8"/>
        <v>-9.3719999999999999</v>
      </c>
      <c r="H19" s="181">
        <f t="shared" si="11"/>
        <v>-1.7</v>
      </c>
      <c r="I19" s="92">
        <f t="shared" si="12"/>
        <v>-0.10182086828038764</v>
      </c>
      <c r="J19" s="126">
        <v>82.241</v>
      </c>
      <c r="K19" s="182">
        <f t="shared" si="13"/>
        <v>0.14960661433651981</v>
      </c>
      <c r="L19" s="113">
        <f t="shared" si="5"/>
        <v>-9.8029999999999973</v>
      </c>
      <c r="M19" s="215">
        <f t="shared" si="6"/>
        <v>-1.78</v>
      </c>
      <c r="N19" s="95">
        <f t="shared" si="7"/>
        <v>-0.1065034114119334</v>
      </c>
    </row>
    <row r="20" spans="1:14" x14ac:dyDescent="0.2">
      <c r="A20" s="9" t="s">
        <v>20</v>
      </c>
      <c r="B20" s="185"/>
      <c r="C20" s="190"/>
      <c r="D20" s="214"/>
      <c r="E20" s="120"/>
      <c r="F20" s="92"/>
      <c r="G20" s="121"/>
      <c r="H20" s="188"/>
      <c r="I20" s="92"/>
      <c r="J20" s="123"/>
      <c r="K20" s="182"/>
      <c r="L20" s="113"/>
      <c r="M20" s="215"/>
      <c r="N20" s="95"/>
    </row>
    <row r="21" spans="1:14" x14ac:dyDescent="0.2">
      <c r="A21" s="4" t="s">
        <v>22</v>
      </c>
      <c r="B21" s="178">
        <v>8135.46</v>
      </c>
      <c r="C21" s="179">
        <v>1459.43</v>
      </c>
      <c r="D21" s="180">
        <f t="shared" ref="D21:D22" si="14">C21/$B21</f>
        <v>0.17939120836437031</v>
      </c>
      <c r="E21" s="125">
        <v>1297.47</v>
      </c>
      <c r="F21" s="92">
        <f t="shared" ref="F21:F22" si="15">E21/$B21</f>
        <v>0.15948329903902175</v>
      </c>
      <c r="G21" s="110">
        <f t="shared" si="8"/>
        <v>-161.96000000000004</v>
      </c>
      <c r="H21" s="181">
        <f t="shared" ref="H21:H22" si="16">ROUND((F21-D21)*100,2)</f>
        <v>-1.99</v>
      </c>
      <c r="I21" s="92">
        <f t="shared" ref="I21:I22" si="17">(E21-C21)/C21</f>
        <v>-0.11097483264014035</v>
      </c>
      <c r="J21" s="126">
        <v>1277.45</v>
      </c>
      <c r="K21" s="182">
        <f t="shared" ref="K21:K22" si="18">J21/$B21</f>
        <v>0.15702246707623171</v>
      </c>
      <c r="L21" s="113">
        <f t="shared" si="5"/>
        <v>-181.98000000000002</v>
      </c>
      <c r="M21" s="215">
        <f t="shared" si="6"/>
        <v>-2.2400000000000002</v>
      </c>
      <c r="N21" s="95">
        <f t="shared" si="7"/>
        <v>-0.12469251694154568</v>
      </c>
    </row>
    <row r="22" spans="1:14" ht="13.5" thickBot="1" x14ac:dyDescent="0.25">
      <c r="A22" s="11" t="s">
        <v>53</v>
      </c>
      <c r="B22" s="192">
        <v>10744.44</v>
      </c>
      <c r="C22" s="193">
        <v>1024.18</v>
      </c>
      <c r="D22" s="194">
        <f t="shared" si="14"/>
        <v>9.5321859491979105E-2</v>
      </c>
      <c r="E22" s="195">
        <v>961.64</v>
      </c>
      <c r="F22" s="196">
        <f t="shared" si="15"/>
        <v>8.9501174560982236E-2</v>
      </c>
      <c r="G22" s="210">
        <f t="shared" si="8"/>
        <v>-62.540000000000077</v>
      </c>
      <c r="H22" s="198">
        <f t="shared" si="16"/>
        <v>-0.57999999999999996</v>
      </c>
      <c r="I22" s="196">
        <f t="shared" si="17"/>
        <v>-6.1063484934288967E-2</v>
      </c>
      <c r="J22" s="199">
        <v>956.11</v>
      </c>
      <c r="K22" s="200">
        <f t="shared" si="18"/>
        <v>8.8986489756562467E-2</v>
      </c>
      <c r="L22" s="201">
        <f t="shared" si="5"/>
        <v>-68.07000000000005</v>
      </c>
      <c r="M22" s="216">
        <f t="shared" si="6"/>
        <v>-0.63</v>
      </c>
      <c r="N22" s="137">
        <f t="shared" si="7"/>
        <v>-6.6462926438711989E-2</v>
      </c>
    </row>
    <row r="23" spans="1:14" ht="15" customHeight="1" x14ac:dyDescent="0.2">
      <c r="A23" s="227" t="s">
        <v>76</v>
      </c>
      <c r="B23" s="227"/>
      <c r="C23" s="227"/>
      <c r="D23" s="227"/>
      <c r="E23" s="227"/>
      <c r="F23" s="227"/>
      <c r="G23" s="227"/>
      <c r="H23" s="227"/>
      <c r="I23" s="227"/>
    </row>
    <row r="24" spans="1:14" ht="104.45" customHeight="1" x14ac:dyDescent="0.2">
      <c r="A24" s="219" t="s">
        <v>121</v>
      </c>
      <c r="B24" s="219"/>
      <c r="C24" s="219"/>
      <c r="D24" s="219"/>
      <c r="E24" s="219"/>
      <c r="F24" s="219"/>
      <c r="G24" s="219"/>
      <c r="H24" s="219"/>
      <c r="I24" s="219"/>
    </row>
    <row r="25" spans="1:14" ht="27.95" customHeight="1" x14ac:dyDescent="0.2">
      <c r="A25" s="220" t="s">
        <v>120</v>
      </c>
      <c r="B25" s="220"/>
      <c r="C25" s="220"/>
      <c r="D25" s="220"/>
      <c r="E25" s="220"/>
      <c r="F25" s="220"/>
      <c r="G25" s="220"/>
      <c r="H25" s="220"/>
      <c r="I25" s="220"/>
    </row>
    <row r="26" spans="1:14" x14ac:dyDescent="0.2">
      <c r="B26" s="16"/>
      <c r="C26" s="16"/>
      <c r="E26" s="16"/>
    </row>
    <row r="28" spans="1:14" x14ac:dyDescent="0.2">
      <c r="B28" s="16"/>
    </row>
  </sheetData>
  <mergeCells count="7">
    <mergeCell ref="A25:I25"/>
    <mergeCell ref="B6:D6"/>
    <mergeCell ref="J6:N6"/>
    <mergeCell ref="E5:G5"/>
    <mergeCell ref="E6:I6"/>
    <mergeCell ref="A23:I23"/>
    <mergeCell ref="A24:I24"/>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D31CE-37A4-44DE-89D1-EF542D702957}">
  <dimension ref="A1:N52"/>
  <sheetViews>
    <sheetView zoomScaleNormal="100" workbookViewId="0">
      <pane xSplit="1" ySplit="7" topLeftCell="I38" activePane="bottomRight" state="frozen"/>
      <selection pane="topRight" activeCell="B1" sqref="B1"/>
      <selection pane="bottomLeft" activeCell="A8" sqref="A8"/>
      <selection pane="bottomRight" activeCell="M44" sqref="M44"/>
    </sheetView>
  </sheetViews>
  <sheetFormatPr defaultColWidth="9.140625" defaultRowHeight="12.75" x14ac:dyDescent="0.2"/>
  <cols>
    <col min="1" max="1" width="49.85546875" style="1" customWidth="1"/>
    <col min="2" max="2" width="10.42578125" style="14" customWidth="1"/>
    <col min="3" max="3" width="10.85546875" style="14" customWidth="1"/>
    <col min="4" max="4" width="15.140625" style="14" customWidth="1"/>
    <col min="5" max="5" width="10.140625" style="14" customWidth="1"/>
    <col min="6" max="6" width="14" style="14" customWidth="1"/>
    <col min="7" max="7" width="14.140625" style="14" customWidth="1"/>
    <col min="8" max="8" width="15.85546875" style="14" customWidth="1"/>
    <col min="9" max="9" width="13.85546875" style="14" customWidth="1"/>
    <col min="10" max="14" width="13.85546875" style="1" customWidth="1"/>
    <col min="15" max="16384" width="9.140625" style="1"/>
  </cols>
  <sheetData>
    <row r="1" spans="1:14" s="24" customFormat="1" x14ac:dyDescent="0.2">
      <c r="A1" s="22" t="s">
        <v>23</v>
      </c>
      <c r="B1" s="23" t="s">
        <v>54</v>
      </c>
      <c r="C1" s="19"/>
      <c r="D1" s="19"/>
      <c r="E1" s="19"/>
      <c r="F1" s="19"/>
      <c r="G1" s="19"/>
      <c r="H1" s="19"/>
      <c r="I1" s="19"/>
    </row>
    <row r="2" spans="1:14" s="24" customFormat="1" x14ac:dyDescent="0.2">
      <c r="A2" s="5" t="s">
        <v>128</v>
      </c>
      <c r="B2" s="23"/>
      <c r="C2" s="19"/>
      <c r="D2" s="19"/>
      <c r="E2" s="19"/>
      <c r="F2" s="19"/>
      <c r="G2" s="19"/>
      <c r="H2" s="19"/>
      <c r="I2" s="19"/>
    </row>
    <row r="3" spans="1:14" s="24" customFormat="1" x14ac:dyDescent="0.2">
      <c r="A3" s="28" t="s">
        <v>118</v>
      </c>
      <c r="B3" s="23"/>
      <c r="C3" s="19"/>
      <c r="D3" s="19"/>
      <c r="E3" s="19"/>
      <c r="F3" s="19"/>
      <c r="G3" s="19"/>
      <c r="H3" s="19"/>
      <c r="I3" s="19"/>
    </row>
    <row r="4" spans="1:14" s="24" customFormat="1" x14ac:dyDescent="0.2">
      <c r="A4" s="27" t="s">
        <v>119</v>
      </c>
      <c r="B4" s="23"/>
      <c r="C4" s="19"/>
      <c r="D4" s="19"/>
      <c r="E4" s="19"/>
      <c r="F4" s="19"/>
      <c r="G4" s="19"/>
      <c r="H4" s="19"/>
      <c r="I4" s="19"/>
    </row>
    <row r="5" spans="1:14" s="24" customFormat="1" x14ac:dyDescent="0.2">
      <c r="A5" s="24" t="s">
        <v>100</v>
      </c>
      <c r="B5" s="19"/>
      <c r="C5" s="19"/>
      <c r="D5" s="19"/>
      <c r="E5" s="224"/>
      <c r="F5" s="224"/>
      <c r="G5" s="224"/>
      <c r="H5" s="19"/>
      <c r="I5" s="19"/>
    </row>
    <row r="6" spans="1:14" s="24" customFormat="1" ht="29.45" customHeight="1" x14ac:dyDescent="0.2">
      <c r="B6" s="221" t="s">
        <v>156</v>
      </c>
      <c r="C6" s="221"/>
      <c r="D6" s="221"/>
      <c r="E6" s="230" t="s">
        <v>158</v>
      </c>
      <c r="F6" s="231"/>
      <c r="G6" s="231"/>
      <c r="H6" s="231"/>
      <c r="I6" s="231"/>
      <c r="J6" s="228" t="s">
        <v>162</v>
      </c>
      <c r="K6" s="229"/>
      <c r="L6" s="229"/>
      <c r="M6" s="229"/>
      <c r="N6" s="229"/>
    </row>
    <row r="7" spans="1:14" s="24" customFormat="1" ht="51.75" customHeight="1" thickBot="1" x14ac:dyDescent="0.25">
      <c r="A7" s="25"/>
      <c r="B7" s="79" t="s">
        <v>63</v>
      </c>
      <c r="C7" s="73" t="s">
        <v>88</v>
      </c>
      <c r="D7" s="73" t="s">
        <v>87</v>
      </c>
      <c r="E7" s="74" t="s">
        <v>89</v>
      </c>
      <c r="F7" s="75" t="s">
        <v>86</v>
      </c>
      <c r="G7" s="75" t="s">
        <v>64</v>
      </c>
      <c r="H7" s="75" t="s">
        <v>65</v>
      </c>
      <c r="I7" s="75" t="s">
        <v>68</v>
      </c>
      <c r="J7" s="76" t="s">
        <v>89</v>
      </c>
      <c r="K7" s="77" t="s">
        <v>86</v>
      </c>
      <c r="L7" s="77" t="s">
        <v>64</v>
      </c>
      <c r="M7" s="77" t="s">
        <v>65</v>
      </c>
      <c r="N7" s="77" t="s">
        <v>68</v>
      </c>
    </row>
    <row r="8" spans="1:14" ht="15" x14ac:dyDescent="0.2">
      <c r="A8" s="1" t="s">
        <v>56</v>
      </c>
      <c r="B8" s="203">
        <v>18879.900000000001</v>
      </c>
      <c r="C8" s="204"/>
      <c r="D8" s="205"/>
      <c r="E8" s="206"/>
      <c r="F8" s="104"/>
      <c r="G8" s="160"/>
      <c r="H8" s="161"/>
      <c r="I8" s="104"/>
      <c r="J8" s="207"/>
      <c r="K8" s="107"/>
      <c r="L8" s="164"/>
      <c r="M8" s="165"/>
      <c r="N8" s="107"/>
    </row>
    <row r="9" spans="1:14" ht="15" x14ac:dyDescent="0.2">
      <c r="A9" s="9" t="s">
        <v>82</v>
      </c>
      <c r="B9" s="185"/>
      <c r="C9" s="190"/>
      <c r="D9" s="208"/>
      <c r="E9" s="120"/>
      <c r="F9" s="121"/>
      <c r="G9" s="110"/>
      <c r="H9" s="188"/>
      <c r="I9" s="92"/>
      <c r="J9" s="123"/>
      <c r="K9" s="175"/>
      <c r="L9" s="113"/>
      <c r="M9" s="183"/>
      <c r="N9" s="182"/>
    </row>
    <row r="10" spans="1:14" x14ac:dyDescent="0.2">
      <c r="A10" s="4" t="s">
        <v>0</v>
      </c>
      <c r="B10" s="178"/>
      <c r="C10" s="179">
        <v>657.04899999999998</v>
      </c>
      <c r="D10" s="208">
        <f>C10/$B$8</f>
        <v>3.4801508482566114E-2</v>
      </c>
      <c r="E10" s="125">
        <v>543.51300000000003</v>
      </c>
      <c r="F10" s="92">
        <f>E10/$B$8</f>
        <v>2.878791730888405E-2</v>
      </c>
      <c r="G10" s="110">
        <f>E10-C10</f>
        <v>-113.53599999999994</v>
      </c>
      <c r="H10" s="188">
        <f>ROUND((F10-D10)*100,2)</f>
        <v>-0.6</v>
      </c>
      <c r="I10" s="92">
        <f>(E10-C10)/C10</f>
        <v>-0.17279685381151169</v>
      </c>
      <c r="J10" s="126">
        <v>523.29</v>
      </c>
      <c r="K10" s="182">
        <f>J10/$B$8</f>
        <v>2.7716778160901272E-2</v>
      </c>
      <c r="L10" s="113">
        <f>J10-C10</f>
        <v>-133.75900000000001</v>
      </c>
      <c r="M10" s="183">
        <f>ROUND((K10-D10)*100,2)</f>
        <v>-0.71</v>
      </c>
      <c r="N10" s="182">
        <f>(J10-C10)/C10</f>
        <v>-0.20357538022278401</v>
      </c>
    </row>
    <row r="11" spans="1:14" x14ac:dyDescent="0.2">
      <c r="A11" s="4" t="s">
        <v>1</v>
      </c>
      <c r="B11" s="178"/>
      <c r="C11" s="179">
        <v>2483.61</v>
      </c>
      <c r="D11" s="208">
        <f t="shared" ref="D11:D13" si="0">C11/$B$8</f>
        <v>0.13154783658811753</v>
      </c>
      <c r="E11" s="125">
        <v>2259.11</v>
      </c>
      <c r="F11" s="92">
        <f t="shared" ref="F11" si="1">E11/$B$8</f>
        <v>0.11965688377586746</v>
      </c>
      <c r="G11" s="110">
        <f t="shared" ref="G11:G46" si="2">E11-C11</f>
        <v>-224.5</v>
      </c>
      <c r="H11" s="188">
        <f t="shared" ref="H11:H13" si="3">ROUND((F11-D11)*100,2)</f>
        <v>-1.19</v>
      </c>
      <c r="I11" s="92">
        <f t="shared" ref="I11:I13" si="4">(E11-C11)/C11</f>
        <v>-9.0392613977234748E-2</v>
      </c>
      <c r="J11" s="126">
        <v>2233.56</v>
      </c>
      <c r="K11" s="182">
        <f t="shared" ref="K11:K13" si="5">J11/$B$8</f>
        <v>0.11830359270970714</v>
      </c>
      <c r="L11" s="113">
        <f t="shared" ref="L11:L46" si="6">J11-C11</f>
        <v>-250.05000000000018</v>
      </c>
      <c r="M11" s="183">
        <f t="shared" ref="M11:M46" si="7">ROUND((K11-D11)*100,2)</f>
        <v>-1.32</v>
      </c>
      <c r="N11" s="182">
        <f>(J11-C11)/C11</f>
        <v>-0.10068005846328537</v>
      </c>
    </row>
    <row r="12" spans="1:14" x14ac:dyDescent="0.2">
      <c r="A12" s="4" t="s">
        <v>2</v>
      </c>
      <c r="B12" s="178"/>
      <c r="C12" s="179">
        <v>5782.33</v>
      </c>
      <c r="D12" s="208">
        <f t="shared" si="0"/>
        <v>0.30626910100159427</v>
      </c>
      <c r="E12" s="125">
        <v>5753.79</v>
      </c>
      <c r="F12" s="92">
        <f t="shared" ref="F12" si="8">E12/$B$8</f>
        <v>0.30475744045254477</v>
      </c>
      <c r="G12" s="110">
        <f t="shared" si="2"/>
        <v>-28.539999999999964</v>
      </c>
      <c r="H12" s="188">
        <f t="shared" si="3"/>
        <v>-0.15</v>
      </c>
      <c r="I12" s="92">
        <f t="shared" si="4"/>
        <v>-4.9357266015602648E-3</v>
      </c>
      <c r="J12" s="126">
        <v>5752.35</v>
      </c>
      <c r="K12" s="182">
        <f t="shared" si="5"/>
        <v>0.30468116886212321</v>
      </c>
      <c r="L12" s="113">
        <f t="shared" si="6"/>
        <v>-29.979999999999563</v>
      </c>
      <c r="M12" s="183">
        <f t="shared" si="7"/>
        <v>-0.16</v>
      </c>
      <c r="N12" s="182">
        <f>(J12-C12)/C12</f>
        <v>-5.1847611602934395E-3</v>
      </c>
    </row>
    <row r="13" spans="1:14" x14ac:dyDescent="0.2">
      <c r="A13" s="4" t="s">
        <v>3</v>
      </c>
      <c r="B13" s="178"/>
      <c r="C13" s="179">
        <v>8250.7999999999993</v>
      </c>
      <c r="D13" s="208">
        <f t="shared" si="0"/>
        <v>0.43701502656264063</v>
      </c>
      <c r="E13" s="125">
        <v>8250.69</v>
      </c>
      <c r="F13" s="92">
        <f t="shared" ref="F13" si="9">E13/$B$8</f>
        <v>0.43700920026059459</v>
      </c>
      <c r="G13" s="191">
        <f t="shared" si="2"/>
        <v>-0.10999999999876309</v>
      </c>
      <c r="H13" s="188">
        <f t="shared" si="3"/>
        <v>0</v>
      </c>
      <c r="I13" s="92">
        <f t="shared" si="4"/>
        <v>-1.3332040529253297E-5</v>
      </c>
      <c r="J13" s="126">
        <v>8250.64</v>
      </c>
      <c r="K13" s="182">
        <f t="shared" si="5"/>
        <v>0.43700655194148269</v>
      </c>
      <c r="L13" s="113">
        <f t="shared" si="6"/>
        <v>-0.15999999999985448</v>
      </c>
      <c r="M13" s="183">
        <f t="shared" si="7"/>
        <v>0</v>
      </c>
      <c r="N13" s="182">
        <f>(J13-C13)/C13</f>
        <v>-1.9392058951841577E-5</v>
      </c>
    </row>
    <row r="14" spans="1:14" x14ac:dyDescent="0.2">
      <c r="A14" s="9" t="s">
        <v>14</v>
      </c>
      <c r="B14" s="185"/>
      <c r="C14" s="190"/>
      <c r="D14" s="208"/>
      <c r="E14" s="120"/>
      <c r="F14" s="92"/>
      <c r="G14" s="110"/>
      <c r="H14" s="188"/>
      <c r="I14" s="92"/>
      <c r="J14" s="123"/>
      <c r="K14" s="182"/>
      <c r="L14" s="113"/>
      <c r="M14" s="183"/>
      <c r="N14" s="182"/>
    </row>
    <row r="15" spans="1:14" x14ac:dyDescent="0.2">
      <c r="A15" s="4" t="s">
        <v>4</v>
      </c>
      <c r="B15" s="178">
        <v>3993.93</v>
      </c>
      <c r="C15" s="179"/>
      <c r="D15" s="208"/>
      <c r="E15" s="125"/>
      <c r="F15" s="92"/>
      <c r="G15" s="110"/>
      <c r="H15" s="188"/>
      <c r="I15" s="92"/>
      <c r="J15" s="126"/>
      <c r="K15" s="182"/>
      <c r="L15" s="113"/>
      <c r="M15" s="183"/>
      <c r="N15" s="182"/>
    </row>
    <row r="16" spans="1:14" x14ac:dyDescent="0.2">
      <c r="A16" s="10" t="s">
        <v>0</v>
      </c>
      <c r="B16" s="178"/>
      <c r="C16" s="179">
        <v>85.177999999999997</v>
      </c>
      <c r="D16" s="208">
        <f>C16/$B$15</f>
        <v>2.1326863515384598E-2</v>
      </c>
      <c r="E16" s="125">
        <v>58.744</v>
      </c>
      <c r="F16" s="92">
        <f>E16/$B$15</f>
        <v>1.4708319875410937E-2</v>
      </c>
      <c r="G16" s="110">
        <f t="shared" si="2"/>
        <v>-26.433999999999997</v>
      </c>
      <c r="H16" s="188">
        <f>ROUND((F16-D16)*100,2)</f>
        <v>-0.66</v>
      </c>
      <c r="I16" s="92">
        <f t="shared" ref="I16:I19" si="10">(E16-C16)/C16</f>
        <v>-0.31033835027824086</v>
      </c>
      <c r="J16" s="126">
        <v>53.826999999999998</v>
      </c>
      <c r="K16" s="182">
        <f>J16/$B$15</f>
        <v>1.3477201653509201E-2</v>
      </c>
      <c r="L16" s="113">
        <f t="shared" si="6"/>
        <v>-31.350999999999999</v>
      </c>
      <c r="M16" s="183">
        <f t="shared" si="7"/>
        <v>-0.78</v>
      </c>
      <c r="N16" s="182">
        <f>(J16-C16)/C16</f>
        <v>-0.36806452370330367</v>
      </c>
    </row>
    <row r="17" spans="1:14" x14ac:dyDescent="0.2">
      <c r="A17" s="10" t="s">
        <v>1</v>
      </c>
      <c r="B17" s="178"/>
      <c r="C17" s="179">
        <v>521.57799999999997</v>
      </c>
      <c r="D17" s="208">
        <f t="shared" ref="D17:F19" si="11">C17/$B$15</f>
        <v>0.13059267438337677</v>
      </c>
      <c r="E17" s="125">
        <v>449.447</v>
      </c>
      <c r="F17" s="92">
        <f t="shared" si="11"/>
        <v>0.11253251809621101</v>
      </c>
      <c r="G17" s="110">
        <f t="shared" si="2"/>
        <v>-72.130999999999972</v>
      </c>
      <c r="H17" s="188">
        <f t="shared" ref="H17:H19" si="12">ROUND((F17-D17)*100,2)</f>
        <v>-1.81</v>
      </c>
      <c r="I17" s="92">
        <f t="shared" si="10"/>
        <v>-0.13829379306642531</v>
      </c>
      <c r="J17" s="126">
        <v>439.899</v>
      </c>
      <c r="K17" s="182">
        <f t="shared" ref="K17:K19" si="13">J17/$B$15</f>
        <v>0.11014189031855842</v>
      </c>
      <c r="L17" s="113">
        <f>J17-C17</f>
        <v>-81.678999999999974</v>
      </c>
      <c r="M17" s="183">
        <f t="shared" si="7"/>
        <v>-2.0499999999999998</v>
      </c>
      <c r="N17" s="182">
        <f t="shared" ref="N17:N45" si="14">(J17-C17)/C17</f>
        <v>-0.156599779898692</v>
      </c>
    </row>
    <row r="18" spans="1:14" x14ac:dyDescent="0.2">
      <c r="A18" s="10" t="s">
        <v>2</v>
      </c>
      <c r="B18" s="178"/>
      <c r="C18" s="179">
        <v>1460.74</v>
      </c>
      <c r="D18" s="208">
        <f t="shared" si="11"/>
        <v>0.365740010465882</v>
      </c>
      <c r="E18" s="125">
        <v>1448.07</v>
      </c>
      <c r="F18" s="92">
        <f t="shared" si="11"/>
        <v>0.36256769647940751</v>
      </c>
      <c r="G18" s="110">
        <f t="shared" si="2"/>
        <v>-12.670000000000073</v>
      </c>
      <c r="H18" s="188">
        <f t="shared" si="12"/>
        <v>-0.32</v>
      </c>
      <c r="I18" s="92">
        <f t="shared" si="10"/>
        <v>-8.6736859400030619E-3</v>
      </c>
      <c r="J18" s="126">
        <v>1447.2</v>
      </c>
      <c r="K18" s="182">
        <f t="shared" si="13"/>
        <v>0.36234986592153595</v>
      </c>
      <c r="L18" s="113">
        <f t="shared" si="6"/>
        <v>-13.539999999999964</v>
      </c>
      <c r="M18" s="183">
        <f t="shared" si="7"/>
        <v>-0.34</v>
      </c>
      <c r="N18" s="182">
        <f t="shared" si="14"/>
        <v>-9.2692744773196899E-3</v>
      </c>
    </row>
    <row r="19" spans="1:14" x14ac:dyDescent="0.2">
      <c r="A19" s="10" t="s">
        <v>3</v>
      </c>
      <c r="B19" s="178"/>
      <c r="C19" s="179">
        <v>2090.94</v>
      </c>
      <c r="D19" s="208">
        <f t="shared" si="11"/>
        <v>0.52352945594940326</v>
      </c>
      <c r="E19" s="125">
        <v>2090.94</v>
      </c>
      <c r="F19" s="92">
        <f t="shared" si="11"/>
        <v>0.52352945594940326</v>
      </c>
      <c r="G19" s="110">
        <f t="shared" si="2"/>
        <v>0</v>
      </c>
      <c r="H19" s="188">
        <f t="shared" si="12"/>
        <v>0</v>
      </c>
      <c r="I19" s="92">
        <f t="shared" si="10"/>
        <v>0</v>
      </c>
      <c r="J19" s="126">
        <v>2090.94</v>
      </c>
      <c r="K19" s="182">
        <f t="shared" si="13"/>
        <v>0.52352945594940326</v>
      </c>
      <c r="L19" s="113">
        <f t="shared" si="6"/>
        <v>0</v>
      </c>
      <c r="M19" s="183">
        <f t="shared" si="7"/>
        <v>0</v>
      </c>
      <c r="N19" s="182">
        <f t="shared" si="14"/>
        <v>0</v>
      </c>
    </row>
    <row r="20" spans="1:14" x14ac:dyDescent="0.2">
      <c r="A20" s="4" t="s">
        <v>55</v>
      </c>
      <c r="B20" s="178">
        <v>1108.269</v>
      </c>
      <c r="C20" s="179"/>
      <c r="D20" s="208"/>
      <c r="E20" s="125"/>
      <c r="F20" s="92"/>
      <c r="G20" s="110"/>
      <c r="H20" s="188"/>
      <c r="I20" s="92"/>
      <c r="J20" s="126"/>
      <c r="K20" s="182"/>
      <c r="L20" s="113"/>
      <c r="M20" s="183"/>
      <c r="N20" s="182"/>
    </row>
    <row r="21" spans="1:14" x14ac:dyDescent="0.2">
      <c r="A21" s="10" t="s">
        <v>0</v>
      </c>
      <c r="B21" s="178"/>
      <c r="C21" s="179">
        <v>24.193999999999999</v>
      </c>
      <c r="D21" s="208">
        <f>C21/$B$20</f>
        <v>2.1830440082687506E-2</v>
      </c>
      <c r="E21" s="125">
        <v>14.936</v>
      </c>
      <c r="F21" s="92">
        <f>E21/$B$20</f>
        <v>1.3476872492147664E-2</v>
      </c>
      <c r="G21" s="110">
        <f t="shared" si="2"/>
        <v>-9.2579999999999991</v>
      </c>
      <c r="H21" s="188">
        <f>ROUND((F21-D21)*100,2)</f>
        <v>-0.84</v>
      </c>
      <c r="I21" s="92">
        <f t="shared" ref="I21:I24" si="15">(E21-C21)/C21</f>
        <v>-0.38265685707200131</v>
      </c>
      <c r="J21" s="126">
        <v>13.417999999999999</v>
      </c>
      <c r="K21" s="182">
        <f>J21/$B$20</f>
        <v>1.2107168927399395E-2</v>
      </c>
      <c r="L21" s="113">
        <f t="shared" si="6"/>
        <v>-10.776</v>
      </c>
      <c r="M21" s="183">
        <f t="shared" si="7"/>
        <v>-0.97</v>
      </c>
      <c r="N21" s="182">
        <f t="shared" si="14"/>
        <v>-0.44539968587253037</v>
      </c>
    </row>
    <row r="22" spans="1:14" x14ac:dyDescent="0.2">
      <c r="A22" s="10" t="s">
        <v>1</v>
      </c>
      <c r="B22" s="178"/>
      <c r="C22" s="179">
        <v>151.751</v>
      </c>
      <c r="D22" s="208">
        <f t="shared" ref="D22:F24" si="16">C22/$B$20</f>
        <v>0.13692614338215722</v>
      </c>
      <c r="E22" s="125">
        <v>128.24299999999999</v>
      </c>
      <c r="F22" s="92">
        <f t="shared" si="16"/>
        <v>0.11571468659684607</v>
      </c>
      <c r="G22" s="110">
        <f t="shared" si="2"/>
        <v>-23.50800000000001</v>
      </c>
      <c r="H22" s="188">
        <f t="shared" ref="H22:H24" si="17">ROUND((F22-D22)*100,2)</f>
        <v>-2.12</v>
      </c>
      <c r="I22" s="92">
        <f t="shared" si="15"/>
        <v>-0.15491166450303465</v>
      </c>
      <c r="J22" s="126">
        <v>126.10599999999999</v>
      </c>
      <c r="K22" s="182">
        <f t="shared" ref="K22:K24" si="18">J22/$B$20</f>
        <v>0.1137864543716372</v>
      </c>
      <c r="L22" s="113">
        <f t="shared" si="6"/>
        <v>-25.64500000000001</v>
      </c>
      <c r="M22" s="183">
        <f t="shared" si="7"/>
        <v>-2.31</v>
      </c>
      <c r="N22" s="182">
        <f t="shared" si="14"/>
        <v>-0.16899394402672804</v>
      </c>
    </row>
    <row r="23" spans="1:14" x14ac:dyDescent="0.2">
      <c r="A23" s="10" t="s">
        <v>2</v>
      </c>
      <c r="B23" s="178"/>
      <c r="C23" s="179">
        <v>424.85599999999999</v>
      </c>
      <c r="D23" s="208">
        <f t="shared" si="16"/>
        <v>0.38335097345500052</v>
      </c>
      <c r="E23" s="125">
        <v>421.77199999999999</v>
      </c>
      <c r="F23" s="92">
        <f t="shared" si="16"/>
        <v>0.38056825554084794</v>
      </c>
      <c r="G23" s="110">
        <f t="shared" si="2"/>
        <v>-3.0840000000000032</v>
      </c>
      <c r="H23" s="188">
        <f t="shared" si="17"/>
        <v>-0.28000000000000003</v>
      </c>
      <c r="I23" s="92">
        <f t="shared" si="15"/>
        <v>-7.2589300845463008E-3</v>
      </c>
      <c r="J23" s="126">
        <v>421.41</v>
      </c>
      <c r="K23" s="182">
        <f t="shared" si="18"/>
        <v>0.38024162003990009</v>
      </c>
      <c r="L23" s="113">
        <f t="shared" si="6"/>
        <v>-3.4459999999999695</v>
      </c>
      <c r="M23" s="183">
        <f t="shared" si="7"/>
        <v>-0.31</v>
      </c>
      <c r="N23" s="182">
        <f t="shared" si="14"/>
        <v>-8.1109834861693604E-3</v>
      </c>
    </row>
    <row r="24" spans="1:14" x14ac:dyDescent="0.2">
      <c r="A24" s="10" t="s">
        <v>3</v>
      </c>
      <c r="B24" s="178"/>
      <c r="C24" s="179">
        <v>600.024</v>
      </c>
      <c r="D24" s="208">
        <f t="shared" si="16"/>
        <v>0.54140646359322508</v>
      </c>
      <c r="E24" s="125">
        <v>600.024</v>
      </c>
      <c r="F24" s="92">
        <f t="shared" si="16"/>
        <v>0.54140646359322508</v>
      </c>
      <c r="G24" s="110">
        <f t="shared" si="2"/>
        <v>0</v>
      </c>
      <c r="H24" s="188">
        <f t="shared" si="17"/>
        <v>0</v>
      </c>
      <c r="I24" s="92">
        <f t="shared" si="15"/>
        <v>0</v>
      </c>
      <c r="J24" s="126">
        <v>600.024</v>
      </c>
      <c r="K24" s="182">
        <f t="shared" si="18"/>
        <v>0.54140646359322508</v>
      </c>
      <c r="L24" s="113">
        <f t="shared" si="6"/>
        <v>0</v>
      </c>
      <c r="M24" s="183">
        <f t="shared" si="7"/>
        <v>0</v>
      </c>
      <c r="N24" s="182">
        <f t="shared" si="14"/>
        <v>0</v>
      </c>
    </row>
    <row r="25" spans="1:14" x14ac:dyDescent="0.2">
      <c r="A25" s="4" t="s">
        <v>11</v>
      </c>
      <c r="B25" s="178">
        <v>14885.93</v>
      </c>
      <c r="C25" s="179"/>
      <c r="D25" s="208"/>
      <c r="E25" s="125"/>
      <c r="F25" s="92"/>
      <c r="G25" s="110"/>
      <c r="H25" s="188"/>
      <c r="I25" s="92"/>
      <c r="J25" s="126"/>
      <c r="K25" s="182"/>
      <c r="L25" s="113">
        <f t="shared" si="6"/>
        <v>0</v>
      </c>
      <c r="M25" s="183">
        <f t="shared" si="7"/>
        <v>0</v>
      </c>
      <c r="N25" s="182"/>
    </row>
    <row r="26" spans="1:14" x14ac:dyDescent="0.2">
      <c r="A26" s="10" t="s">
        <v>0</v>
      </c>
      <c r="B26" s="178"/>
      <c r="C26" s="179">
        <v>571.87099999999998</v>
      </c>
      <c r="D26" s="208">
        <f>C26/$B$25</f>
        <v>3.8416880907004132E-2</v>
      </c>
      <c r="E26" s="125">
        <v>484.76900000000001</v>
      </c>
      <c r="F26" s="92">
        <f>E26/$B$25</f>
        <v>3.2565583742500466E-2</v>
      </c>
      <c r="G26" s="110">
        <f t="shared" si="2"/>
        <v>-87.101999999999975</v>
      </c>
      <c r="H26" s="188">
        <f>ROUND((F26-D26)*100,2)</f>
        <v>-0.59</v>
      </c>
      <c r="I26" s="92">
        <f t="shared" ref="I26:I28" si="19">(E26-C26)/C26</f>
        <v>-0.15231057353843783</v>
      </c>
      <c r="J26" s="126">
        <v>469.46300000000002</v>
      </c>
      <c r="K26" s="182">
        <f>J26/$B$25</f>
        <v>3.1537364477731658E-2</v>
      </c>
      <c r="L26" s="113">
        <f t="shared" si="6"/>
        <v>-102.40799999999996</v>
      </c>
      <c r="M26" s="183">
        <f t="shared" si="7"/>
        <v>-0.69</v>
      </c>
      <c r="N26" s="182">
        <f t="shared" si="14"/>
        <v>-0.1790753509095582</v>
      </c>
    </row>
    <row r="27" spans="1:14" x14ac:dyDescent="0.2">
      <c r="A27" s="10" t="s">
        <v>1</v>
      </c>
      <c r="B27" s="178"/>
      <c r="C27" s="179">
        <v>1962.029</v>
      </c>
      <c r="D27" s="208">
        <f t="shared" ref="D27:F29" si="20">C27/$B$25</f>
        <v>0.13180426080197877</v>
      </c>
      <c r="E27" s="125">
        <v>1809.665</v>
      </c>
      <c r="F27" s="92">
        <f t="shared" si="20"/>
        <v>0.1215688237147427</v>
      </c>
      <c r="G27" s="110">
        <f t="shared" si="2"/>
        <v>-152.36400000000003</v>
      </c>
      <c r="H27" s="188">
        <f t="shared" ref="H27:H29" si="21">ROUND((F27-D27)*100,2)</f>
        <v>-1.02</v>
      </c>
      <c r="I27" s="92">
        <f t="shared" si="19"/>
        <v>-7.7656344529056412E-2</v>
      </c>
      <c r="J27" s="126">
        <v>1793.665</v>
      </c>
      <c r="K27" s="182">
        <f t="shared" ref="K27:K29" si="22">J27/$B$25</f>
        <v>0.12049398324458062</v>
      </c>
      <c r="L27" s="113">
        <f t="shared" si="6"/>
        <v>-168.36400000000003</v>
      </c>
      <c r="M27" s="183">
        <f t="shared" si="7"/>
        <v>-1.1299999999999999</v>
      </c>
      <c r="N27" s="182">
        <f t="shared" si="14"/>
        <v>-8.5811167928710547E-2</v>
      </c>
    </row>
    <row r="28" spans="1:14" x14ac:dyDescent="0.2">
      <c r="A28" s="10" t="s">
        <v>2</v>
      </c>
      <c r="B28" s="178"/>
      <c r="C28" s="179">
        <v>4321.58</v>
      </c>
      <c r="D28" s="208">
        <f t="shared" si="20"/>
        <v>0.29031306744019353</v>
      </c>
      <c r="E28" s="125">
        <v>4305.7219999999998</v>
      </c>
      <c r="F28" s="92">
        <f t="shared" si="20"/>
        <v>0.28924776617920411</v>
      </c>
      <c r="G28" s="110">
        <f t="shared" si="2"/>
        <v>-15.858000000000175</v>
      </c>
      <c r="H28" s="188">
        <f t="shared" si="21"/>
        <v>-0.11</v>
      </c>
      <c r="I28" s="92">
        <f t="shared" si="19"/>
        <v>-3.6694912508851334E-3</v>
      </c>
      <c r="J28" s="126">
        <v>4305.152</v>
      </c>
      <c r="K28" s="182">
        <f t="shared" si="22"/>
        <v>0.28920947498745458</v>
      </c>
      <c r="L28" s="113">
        <f t="shared" si="6"/>
        <v>-16.427999999999884</v>
      </c>
      <c r="M28" s="183">
        <f t="shared" si="7"/>
        <v>-0.11</v>
      </c>
      <c r="N28" s="182">
        <f t="shared" si="14"/>
        <v>-3.8013874555139285E-3</v>
      </c>
    </row>
    <row r="29" spans="1:14" x14ac:dyDescent="0.2">
      <c r="A29" s="10" t="s">
        <v>3</v>
      </c>
      <c r="B29" s="178"/>
      <c r="C29" s="179">
        <v>6159.8519999999999</v>
      </c>
      <c r="D29" s="208">
        <f t="shared" si="20"/>
        <v>0.41380363873805664</v>
      </c>
      <c r="E29" s="125">
        <v>6159.7420000000002</v>
      </c>
      <c r="F29" s="92">
        <f t="shared" si="20"/>
        <v>0.41379624920982433</v>
      </c>
      <c r="G29" s="191">
        <f t="shared" si="2"/>
        <v>-0.10999999999967258</v>
      </c>
      <c r="H29" s="188">
        <f t="shared" si="21"/>
        <v>0</v>
      </c>
      <c r="I29" s="92">
        <f>(E29-C29)/C29</f>
        <v>-1.7857571902648406E-5</v>
      </c>
      <c r="J29" s="126">
        <v>6159.7020000000002</v>
      </c>
      <c r="K29" s="182">
        <f t="shared" si="22"/>
        <v>0.41379356210864893</v>
      </c>
      <c r="L29" s="113">
        <f t="shared" si="6"/>
        <v>-0.1499999999996362</v>
      </c>
      <c r="M29" s="183">
        <f t="shared" si="7"/>
        <v>0</v>
      </c>
      <c r="N29" s="182">
        <f t="shared" si="14"/>
        <v>-2.4351234412715792E-5</v>
      </c>
    </row>
    <row r="30" spans="1:14" x14ac:dyDescent="0.2">
      <c r="A30" s="9" t="s">
        <v>19</v>
      </c>
      <c r="B30" s="185"/>
      <c r="C30" s="190"/>
      <c r="D30" s="208"/>
      <c r="E30" s="120"/>
      <c r="F30" s="92"/>
      <c r="G30" s="110"/>
      <c r="H30" s="188"/>
      <c r="I30" s="92"/>
      <c r="J30" s="123"/>
      <c r="K30" s="182"/>
      <c r="L30" s="113"/>
      <c r="M30" s="183"/>
      <c r="N30" s="182"/>
    </row>
    <row r="31" spans="1:14" x14ac:dyDescent="0.2">
      <c r="A31" s="4" t="s">
        <v>5</v>
      </c>
      <c r="B31" s="178">
        <v>10206.14</v>
      </c>
      <c r="C31" s="179"/>
      <c r="D31" s="208"/>
      <c r="E31" s="125"/>
      <c r="F31" s="92"/>
      <c r="G31" s="110"/>
      <c r="H31" s="188"/>
      <c r="I31" s="92"/>
      <c r="J31" s="126"/>
      <c r="K31" s="182"/>
      <c r="L31" s="113"/>
      <c r="M31" s="183"/>
      <c r="N31" s="182"/>
    </row>
    <row r="32" spans="1:14" x14ac:dyDescent="0.2">
      <c r="A32" s="10" t="s">
        <v>0</v>
      </c>
      <c r="B32" s="178"/>
      <c r="C32" s="179">
        <v>487.17399999999998</v>
      </c>
      <c r="D32" s="208">
        <f>C32/$B$31</f>
        <v>4.7733423213869301E-2</v>
      </c>
      <c r="E32" s="125">
        <v>423.88200000000001</v>
      </c>
      <c r="F32" s="92">
        <f>E32/$B$31</f>
        <v>4.1532058153229336E-2</v>
      </c>
      <c r="G32" s="110">
        <f t="shared" si="2"/>
        <v>-63.291999999999973</v>
      </c>
      <c r="H32" s="188">
        <f t="shared" ref="H32:H35" si="23">ROUND((F32-D32)*100,2)</f>
        <v>-0.62</v>
      </c>
      <c r="I32" s="92">
        <f t="shared" ref="I32:I35" si="24">(E32-C32)/C32</f>
        <v>-0.12991662116615413</v>
      </c>
      <c r="J32" s="126">
        <v>414.03899999999999</v>
      </c>
      <c r="K32" s="182">
        <f>J32/$B$31</f>
        <v>4.056763869592226E-2</v>
      </c>
      <c r="L32" s="113">
        <f t="shared" si="6"/>
        <v>-73.134999999999991</v>
      </c>
      <c r="M32" s="183">
        <f t="shared" si="7"/>
        <v>-0.72</v>
      </c>
      <c r="N32" s="182">
        <f t="shared" si="14"/>
        <v>-0.15012090136173112</v>
      </c>
    </row>
    <row r="33" spans="1:14" x14ac:dyDescent="0.2">
      <c r="A33" s="10" t="s">
        <v>1</v>
      </c>
      <c r="B33" s="178"/>
      <c r="C33" s="179">
        <v>1427.951</v>
      </c>
      <c r="D33" s="208">
        <f t="shared" ref="D33:F35" si="25">C33/$B$31</f>
        <v>0.13991097515809112</v>
      </c>
      <c r="E33" s="125">
        <v>1337.3009999999999</v>
      </c>
      <c r="F33" s="92">
        <f t="shared" si="25"/>
        <v>0.13102906681664175</v>
      </c>
      <c r="G33" s="110">
        <f t="shared" si="2"/>
        <v>-90.650000000000091</v>
      </c>
      <c r="H33" s="188">
        <f t="shared" si="23"/>
        <v>-0.89</v>
      </c>
      <c r="I33" s="92">
        <f t="shared" si="24"/>
        <v>-6.3482570480359685E-2</v>
      </c>
      <c r="J33" s="126">
        <v>1330.2339999999999</v>
      </c>
      <c r="K33" s="182">
        <f t="shared" ref="K33:K35" si="26">J33/$B$31</f>
        <v>0.13033664049287977</v>
      </c>
      <c r="L33" s="113">
        <f t="shared" si="6"/>
        <v>-97.717000000000098</v>
      </c>
      <c r="M33" s="183">
        <f t="shared" si="7"/>
        <v>-0.96</v>
      </c>
      <c r="N33" s="182">
        <f t="shared" si="14"/>
        <v>-6.8431619852502013E-2</v>
      </c>
    </row>
    <row r="34" spans="1:14" x14ac:dyDescent="0.2">
      <c r="A34" s="10" t="s">
        <v>2</v>
      </c>
      <c r="B34" s="178"/>
      <c r="C34" s="179">
        <v>2817.8789999999999</v>
      </c>
      <c r="D34" s="208">
        <f t="shared" si="25"/>
        <v>0.27609644782454484</v>
      </c>
      <c r="E34" s="125">
        <v>2808.982</v>
      </c>
      <c r="F34" s="92">
        <f t="shared" si="25"/>
        <v>0.27522471766995166</v>
      </c>
      <c r="G34" s="110">
        <f t="shared" si="2"/>
        <v>-8.8969999999999345</v>
      </c>
      <c r="H34" s="188">
        <f t="shared" si="23"/>
        <v>-0.09</v>
      </c>
      <c r="I34" s="92">
        <f t="shared" si="24"/>
        <v>-3.1573392611960751E-3</v>
      </c>
      <c r="J34" s="126">
        <v>2808.942</v>
      </c>
      <c r="K34" s="182">
        <f t="shared" si="26"/>
        <v>0.27522079846053454</v>
      </c>
      <c r="L34" s="113">
        <f t="shared" si="6"/>
        <v>-8.9369999999998981</v>
      </c>
      <c r="M34" s="183">
        <f t="shared" si="7"/>
        <v>-0.09</v>
      </c>
      <c r="N34" s="182">
        <f t="shared" si="14"/>
        <v>-3.17153433486672E-3</v>
      </c>
    </row>
    <row r="35" spans="1:14" x14ac:dyDescent="0.2">
      <c r="A35" s="10" t="s">
        <v>3</v>
      </c>
      <c r="B35" s="178"/>
      <c r="C35" s="179">
        <v>3923.45</v>
      </c>
      <c r="D35" s="208">
        <f t="shared" si="25"/>
        <v>0.38442055468570879</v>
      </c>
      <c r="E35" s="125">
        <v>3923.34</v>
      </c>
      <c r="F35" s="92">
        <f t="shared" si="25"/>
        <v>0.38440977685981187</v>
      </c>
      <c r="G35" s="191">
        <f t="shared" si="2"/>
        <v>-0.10999999999967258</v>
      </c>
      <c r="H35" s="188">
        <f t="shared" si="23"/>
        <v>0</v>
      </c>
      <c r="I35" s="92">
        <f t="shared" si="24"/>
        <v>-2.8036549465310528E-5</v>
      </c>
      <c r="J35" s="126">
        <v>3923.3</v>
      </c>
      <c r="K35" s="182">
        <f t="shared" si="26"/>
        <v>0.38440585765039481</v>
      </c>
      <c r="L35" s="113">
        <f t="shared" si="6"/>
        <v>-0.1499999999996362</v>
      </c>
      <c r="M35" s="183">
        <f t="shared" si="7"/>
        <v>0</v>
      </c>
      <c r="N35" s="182">
        <f t="shared" si="14"/>
        <v>-3.8231658361808159E-5</v>
      </c>
    </row>
    <row r="36" spans="1:14" x14ac:dyDescent="0.2">
      <c r="A36" s="9" t="s">
        <v>20</v>
      </c>
      <c r="B36" s="178"/>
      <c r="C36" s="190"/>
      <c r="D36" s="208"/>
      <c r="E36" s="125"/>
      <c r="F36" s="92"/>
      <c r="G36" s="110"/>
      <c r="H36" s="188"/>
      <c r="I36" s="92"/>
      <c r="J36" s="126"/>
      <c r="K36" s="182"/>
      <c r="L36" s="113"/>
      <c r="M36" s="183"/>
      <c r="N36" s="182"/>
    </row>
    <row r="37" spans="1:14" x14ac:dyDescent="0.2">
      <c r="A37" s="4" t="s">
        <v>22</v>
      </c>
      <c r="B37" s="178">
        <v>8135.46</v>
      </c>
      <c r="C37" s="179"/>
      <c r="D37" s="208"/>
      <c r="E37" s="125"/>
      <c r="F37" s="92"/>
      <c r="G37" s="110"/>
      <c r="H37" s="188"/>
      <c r="I37" s="92"/>
      <c r="J37" s="126"/>
      <c r="K37" s="182"/>
      <c r="L37" s="113"/>
      <c r="M37" s="183"/>
      <c r="N37" s="182"/>
    </row>
    <row r="38" spans="1:14" x14ac:dyDescent="0.2">
      <c r="A38" s="10" t="s">
        <v>0</v>
      </c>
      <c r="B38" s="178"/>
      <c r="C38" s="179">
        <v>345.03500000000003</v>
      </c>
      <c r="D38" s="208">
        <f>C38/$B$37</f>
        <v>4.2411246567495876E-2</v>
      </c>
      <c r="E38" s="125">
        <v>267.78100000000001</v>
      </c>
      <c r="F38" s="92">
        <f>E38/$B$37</f>
        <v>3.2915286904489728E-2</v>
      </c>
      <c r="G38" s="110">
        <f t="shared" si="2"/>
        <v>-77.254000000000019</v>
      </c>
      <c r="H38" s="188">
        <f t="shared" ref="H38:H41" si="27">ROUND((F38-D38)*100,2)</f>
        <v>-0.95</v>
      </c>
      <c r="I38" s="92">
        <f t="shared" ref="I38:I41" si="28">(E38-C38)/C38</f>
        <v>-0.22390192299331957</v>
      </c>
      <c r="J38" s="126">
        <v>250</v>
      </c>
      <c r="K38" s="182">
        <f>J38/$B$37</f>
        <v>3.0729669865010707E-2</v>
      </c>
      <c r="L38" s="113">
        <f t="shared" si="6"/>
        <v>-95.035000000000025</v>
      </c>
      <c r="M38" s="183">
        <f t="shared" si="7"/>
        <v>-1.17</v>
      </c>
      <c r="N38" s="182">
        <f t="shared" si="14"/>
        <v>-0.27543582535105138</v>
      </c>
    </row>
    <row r="39" spans="1:14" x14ac:dyDescent="0.2">
      <c r="A39" s="10" t="s">
        <v>1</v>
      </c>
      <c r="B39" s="178"/>
      <c r="C39" s="179">
        <v>1459.43</v>
      </c>
      <c r="D39" s="208">
        <f t="shared" ref="D39:F41" si="29">C39/$B$37</f>
        <v>0.17939120836437031</v>
      </c>
      <c r="E39" s="125">
        <v>1297.47</v>
      </c>
      <c r="F39" s="92">
        <f t="shared" si="29"/>
        <v>0.15948329903902175</v>
      </c>
      <c r="G39" s="110">
        <f t="shared" si="2"/>
        <v>-161.96000000000004</v>
      </c>
      <c r="H39" s="188">
        <f t="shared" si="27"/>
        <v>-1.99</v>
      </c>
      <c r="I39" s="92">
        <f t="shared" si="28"/>
        <v>-0.11097483264014035</v>
      </c>
      <c r="J39" s="126">
        <v>1277.45</v>
      </c>
      <c r="K39" s="182">
        <f t="shared" ref="K39:K40" si="30">J39/$B$37</f>
        <v>0.15702246707623171</v>
      </c>
      <c r="L39" s="113">
        <f t="shared" si="6"/>
        <v>-181.98000000000002</v>
      </c>
      <c r="M39" s="183">
        <f t="shared" si="7"/>
        <v>-2.2400000000000002</v>
      </c>
      <c r="N39" s="182">
        <f t="shared" si="14"/>
        <v>-0.12469251694154568</v>
      </c>
    </row>
    <row r="40" spans="1:14" x14ac:dyDescent="0.2">
      <c r="A40" s="10" t="s">
        <v>2</v>
      </c>
      <c r="B40" s="178"/>
      <c r="C40" s="179">
        <v>3377.03</v>
      </c>
      <c r="D40" s="208">
        <f t="shared" si="29"/>
        <v>0.41510006809694844</v>
      </c>
      <c r="E40" s="125">
        <v>3359.09</v>
      </c>
      <c r="F40" s="92">
        <f t="shared" si="29"/>
        <v>0.41289490698743525</v>
      </c>
      <c r="G40" s="110">
        <f t="shared" si="2"/>
        <v>-17.940000000000055</v>
      </c>
      <c r="H40" s="188">
        <f t="shared" si="27"/>
        <v>-0.22</v>
      </c>
      <c r="I40" s="92">
        <f t="shared" si="28"/>
        <v>-5.3123602692306711E-3</v>
      </c>
      <c r="J40" s="126">
        <v>3358.75</v>
      </c>
      <c r="K40" s="182">
        <f t="shared" si="30"/>
        <v>0.41285311463641883</v>
      </c>
      <c r="L40" s="113">
        <f t="shared" si="6"/>
        <v>-18.2800000000002</v>
      </c>
      <c r="M40" s="183">
        <f t="shared" si="7"/>
        <v>-0.22</v>
      </c>
      <c r="N40" s="182">
        <f t="shared" si="14"/>
        <v>-5.4130404527055424E-3</v>
      </c>
    </row>
    <row r="41" spans="1:14" x14ac:dyDescent="0.2">
      <c r="A41" s="10" t="s">
        <v>3</v>
      </c>
      <c r="B41" s="178"/>
      <c r="C41" s="179">
        <v>4486.8900000000003</v>
      </c>
      <c r="D41" s="208">
        <f t="shared" si="29"/>
        <v>0.55152259368247158</v>
      </c>
      <c r="E41" s="125">
        <v>4486.78</v>
      </c>
      <c r="F41" s="92">
        <f t="shared" si="29"/>
        <v>0.55150907262773097</v>
      </c>
      <c r="G41" s="191">
        <f t="shared" si="2"/>
        <v>-0.11000000000058208</v>
      </c>
      <c r="H41" s="188">
        <f t="shared" si="27"/>
        <v>0</v>
      </c>
      <c r="I41" s="92">
        <f t="shared" si="28"/>
        <v>-2.4515867338085415E-5</v>
      </c>
      <c r="J41" s="126">
        <v>4486.74</v>
      </c>
      <c r="K41" s="182">
        <f>J41/$B$37</f>
        <v>0.55150415588055246</v>
      </c>
      <c r="L41" s="113">
        <f t="shared" si="6"/>
        <v>-0.1500000000005457</v>
      </c>
      <c r="M41" s="183">
        <f t="shared" si="7"/>
        <v>0</v>
      </c>
      <c r="N41" s="182">
        <f t="shared" si="14"/>
        <v>-3.3430728188243011E-5</v>
      </c>
    </row>
    <row r="42" spans="1:14" x14ac:dyDescent="0.2">
      <c r="A42" s="4" t="s">
        <v>21</v>
      </c>
      <c r="B42" s="178">
        <v>10744.44</v>
      </c>
      <c r="C42" s="179"/>
      <c r="D42" s="208"/>
      <c r="E42" s="125"/>
      <c r="F42" s="92"/>
      <c r="G42" s="110"/>
      <c r="H42" s="188"/>
      <c r="I42" s="92"/>
      <c r="J42" s="126"/>
      <c r="K42" s="182"/>
      <c r="L42" s="113"/>
      <c r="M42" s="183"/>
      <c r="N42" s="182"/>
    </row>
    <row r="43" spans="1:14" x14ac:dyDescent="0.2">
      <c r="A43" s="10" t="s">
        <v>0</v>
      </c>
      <c r="B43" s="178"/>
      <c r="C43" s="179">
        <v>312.01400000000001</v>
      </c>
      <c r="D43" s="180">
        <f>C43/$B$42</f>
        <v>2.9039577679246194E-2</v>
      </c>
      <c r="E43" s="125">
        <v>275.73200000000003</v>
      </c>
      <c r="F43" s="92">
        <f>E43/$B$42</f>
        <v>2.5662761391007816E-2</v>
      </c>
      <c r="G43" s="110">
        <f t="shared" si="2"/>
        <v>-36.281999999999982</v>
      </c>
      <c r="H43" s="188">
        <f t="shared" ref="H43:H46" si="31">ROUND((F43-D43)*100,2)</f>
        <v>-0.34</v>
      </c>
      <c r="I43" s="92">
        <f t="shared" ref="I43:I46" si="32">(E43-C43)/C43</f>
        <v>-0.11628324370060311</v>
      </c>
      <c r="J43" s="126">
        <v>273.29000000000002</v>
      </c>
      <c r="K43" s="182">
        <f>J43/$B$42</f>
        <v>2.5435481048802916E-2</v>
      </c>
      <c r="L43" s="113">
        <f t="shared" si="6"/>
        <v>-38.72399999999999</v>
      </c>
      <c r="M43" s="183">
        <f t="shared" si="7"/>
        <v>-0.36</v>
      </c>
      <c r="N43" s="182">
        <f t="shared" si="14"/>
        <v>-0.12410981558519807</v>
      </c>
    </row>
    <row r="44" spans="1:14" x14ac:dyDescent="0.2">
      <c r="A44" s="10" t="s">
        <v>1</v>
      </c>
      <c r="B44" s="178"/>
      <c r="C44" s="179">
        <v>1024.18</v>
      </c>
      <c r="D44" s="180">
        <f t="shared" ref="D44:F46" si="33">C44/$B$42</f>
        <v>9.5321859491979105E-2</v>
      </c>
      <c r="E44" s="125">
        <v>961.64</v>
      </c>
      <c r="F44" s="92">
        <f t="shared" si="33"/>
        <v>8.9501174560982236E-2</v>
      </c>
      <c r="G44" s="110">
        <f t="shared" si="2"/>
        <v>-62.540000000000077</v>
      </c>
      <c r="H44" s="188">
        <f>ROUND((F44-D44)*100,2)</f>
        <v>-0.57999999999999996</v>
      </c>
      <c r="I44" s="92">
        <f t="shared" si="32"/>
        <v>-6.1063484934288967E-2</v>
      </c>
      <c r="J44" s="126">
        <v>956.11</v>
      </c>
      <c r="K44" s="182">
        <f t="shared" ref="K44:K46" si="34">J44/$B$42</f>
        <v>8.8986489756562467E-2</v>
      </c>
      <c r="L44" s="113">
        <f t="shared" si="6"/>
        <v>-68.07000000000005</v>
      </c>
      <c r="M44" s="183">
        <f t="shared" si="7"/>
        <v>-0.63</v>
      </c>
      <c r="N44" s="182">
        <f t="shared" si="14"/>
        <v>-6.6462926438711989E-2</v>
      </c>
    </row>
    <row r="45" spans="1:14" x14ac:dyDescent="0.2">
      <c r="A45" s="10" t="s">
        <v>2</v>
      </c>
      <c r="B45" s="178"/>
      <c r="C45" s="179">
        <v>2405.3000000000002</v>
      </c>
      <c r="D45" s="180">
        <f t="shared" si="33"/>
        <v>0.22386462207430077</v>
      </c>
      <c r="E45" s="125">
        <v>2394.6999999999998</v>
      </c>
      <c r="F45" s="92">
        <f t="shared" si="33"/>
        <v>0.22287806530633517</v>
      </c>
      <c r="G45" s="110">
        <f t="shared" si="2"/>
        <v>-10.600000000000364</v>
      </c>
      <c r="H45" s="188">
        <f t="shared" si="31"/>
        <v>-0.1</v>
      </c>
      <c r="I45" s="92">
        <f t="shared" si="32"/>
        <v>-4.4069346859021176E-3</v>
      </c>
      <c r="J45" s="126">
        <v>2393.6</v>
      </c>
      <c r="K45" s="182">
        <f t="shared" si="34"/>
        <v>0.22277568677381043</v>
      </c>
      <c r="L45" s="113">
        <f t="shared" si="6"/>
        <v>-11.700000000000273</v>
      </c>
      <c r="M45" s="183">
        <f t="shared" si="7"/>
        <v>-0.11</v>
      </c>
      <c r="N45" s="182">
        <f t="shared" si="14"/>
        <v>-4.8642580967032268E-3</v>
      </c>
    </row>
    <row r="46" spans="1:14" ht="13.5" thickBot="1" x14ac:dyDescent="0.25">
      <c r="A46" s="13" t="s">
        <v>3</v>
      </c>
      <c r="B46" s="192"/>
      <c r="C46" s="193">
        <v>3763.91</v>
      </c>
      <c r="D46" s="194">
        <f t="shared" si="33"/>
        <v>0.3503123475955936</v>
      </c>
      <c r="E46" s="195">
        <v>3763.91</v>
      </c>
      <c r="F46" s="196">
        <f t="shared" si="33"/>
        <v>0.3503123475955936</v>
      </c>
      <c r="G46" s="210">
        <f t="shared" si="2"/>
        <v>0</v>
      </c>
      <c r="H46" s="211">
        <f t="shared" si="31"/>
        <v>0</v>
      </c>
      <c r="I46" s="196">
        <f t="shared" si="32"/>
        <v>0</v>
      </c>
      <c r="J46" s="199">
        <v>3763.9</v>
      </c>
      <c r="K46" s="200">
        <f t="shared" si="34"/>
        <v>0.35031141688166156</v>
      </c>
      <c r="L46" s="201">
        <f t="shared" si="6"/>
        <v>-9.9999999997635314E-3</v>
      </c>
      <c r="M46" s="202">
        <f t="shared" si="7"/>
        <v>0</v>
      </c>
      <c r="N46" s="200">
        <f>(J46-C46)/C46</f>
        <v>-2.6568116665285654E-6</v>
      </c>
    </row>
    <row r="47" spans="1:14" ht="14.25" customHeight="1" x14ac:dyDescent="0.2">
      <c r="A47" s="232" t="s">
        <v>76</v>
      </c>
      <c r="B47" s="232"/>
      <c r="C47" s="232"/>
      <c r="D47" s="232"/>
      <c r="E47" s="232"/>
      <c r="F47" s="232"/>
      <c r="G47" s="232"/>
      <c r="H47" s="232"/>
      <c r="I47" s="232"/>
    </row>
    <row r="48" spans="1:14" ht="91.5" customHeight="1" x14ac:dyDescent="0.2">
      <c r="A48" s="220" t="s">
        <v>122</v>
      </c>
      <c r="B48" s="220"/>
      <c r="C48" s="220"/>
      <c r="D48" s="220"/>
      <c r="E48" s="220"/>
      <c r="F48" s="220"/>
      <c r="G48" s="220"/>
      <c r="H48" s="220"/>
      <c r="I48" s="220"/>
    </row>
    <row r="49" spans="1:9" ht="27.95" customHeight="1" x14ac:dyDescent="0.2">
      <c r="A49" s="220" t="s">
        <v>120</v>
      </c>
      <c r="B49" s="220"/>
      <c r="C49" s="220"/>
      <c r="D49" s="220"/>
      <c r="E49" s="220"/>
      <c r="F49" s="220"/>
      <c r="G49" s="220"/>
      <c r="H49" s="220"/>
      <c r="I49" s="220"/>
    </row>
    <row r="50" spans="1:9" x14ac:dyDescent="0.2">
      <c r="C50" s="16"/>
    </row>
    <row r="51" spans="1:9" x14ac:dyDescent="0.2">
      <c r="C51" s="16"/>
    </row>
    <row r="52" spans="1:9" x14ac:dyDescent="0.2">
      <c r="C52" s="16"/>
    </row>
  </sheetData>
  <mergeCells count="7">
    <mergeCell ref="A49:I49"/>
    <mergeCell ref="B6:D6"/>
    <mergeCell ref="J6:N6"/>
    <mergeCell ref="E6:I6"/>
    <mergeCell ref="E5:G5"/>
    <mergeCell ref="A47:I47"/>
    <mergeCell ref="A48:I48"/>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B18DA-6FE4-4D76-B7A2-C2E22CC10B43}">
  <sheetPr>
    <pageSetUpPr fitToPage="1"/>
  </sheetPr>
  <dimension ref="A1:N64"/>
  <sheetViews>
    <sheetView zoomScaleNormal="100" workbookViewId="0">
      <pane xSplit="1" ySplit="7" topLeftCell="J14" activePane="bottomRight" state="frozen"/>
      <selection pane="topRight" activeCell="B1" sqref="B1"/>
      <selection pane="bottomLeft" activeCell="A8" sqref="A8"/>
      <selection pane="bottomRight" activeCell="M22" sqref="M22"/>
    </sheetView>
  </sheetViews>
  <sheetFormatPr defaultColWidth="9.140625" defaultRowHeight="12.75" x14ac:dyDescent="0.2"/>
  <cols>
    <col min="1" max="1" width="52.5703125" style="1" customWidth="1"/>
    <col min="2" max="2" width="10.42578125" style="14" customWidth="1"/>
    <col min="3" max="3" width="10.85546875" style="14" customWidth="1"/>
    <col min="4" max="4" width="15.140625" style="14" customWidth="1"/>
    <col min="5" max="5" width="10.140625" style="14" customWidth="1"/>
    <col min="6" max="6" width="14" style="14" customWidth="1"/>
    <col min="7" max="7" width="14.140625" style="14" customWidth="1"/>
    <col min="8" max="8" width="15.85546875" style="14" customWidth="1"/>
    <col min="9" max="9" width="13.85546875" style="14" customWidth="1"/>
    <col min="10" max="14" width="13.85546875" style="1" customWidth="1"/>
    <col min="15" max="16384" width="9.140625" style="1"/>
  </cols>
  <sheetData>
    <row r="1" spans="1:14" s="24" customFormat="1" x14ac:dyDescent="0.2">
      <c r="A1" s="22" t="s">
        <v>70</v>
      </c>
      <c r="B1" s="23"/>
      <c r="C1" s="19"/>
      <c r="D1" s="19"/>
      <c r="E1" s="19"/>
      <c r="F1" s="19"/>
      <c r="G1" s="19"/>
      <c r="H1" s="19"/>
      <c r="I1" s="19"/>
    </row>
    <row r="2" spans="1:14" s="24" customFormat="1" x14ac:dyDescent="0.2">
      <c r="A2" s="5" t="s">
        <v>129</v>
      </c>
      <c r="B2" s="23"/>
      <c r="C2" s="19"/>
      <c r="D2" s="19"/>
      <c r="E2" s="19"/>
      <c r="F2" s="19"/>
      <c r="G2" s="19"/>
      <c r="H2" s="19"/>
      <c r="I2" s="19"/>
    </row>
    <row r="3" spans="1:14" s="24" customFormat="1" x14ac:dyDescent="0.2">
      <c r="A3" s="28" t="s">
        <v>118</v>
      </c>
      <c r="B3" s="23"/>
      <c r="C3" s="19"/>
      <c r="D3" s="19"/>
      <c r="E3" s="19"/>
      <c r="F3" s="19"/>
      <c r="G3" s="19"/>
      <c r="H3" s="19"/>
      <c r="I3" s="19"/>
    </row>
    <row r="4" spans="1:14" s="24" customFormat="1" x14ac:dyDescent="0.2">
      <c r="A4" s="27" t="s">
        <v>119</v>
      </c>
      <c r="B4" s="23"/>
      <c r="C4" s="19"/>
      <c r="D4" s="19"/>
      <c r="E4" s="19"/>
      <c r="F4" s="19"/>
      <c r="G4" s="19"/>
      <c r="H4" s="19"/>
      <c r="I4" s="19"/>
    </row>
    <row r="5" spans="1:14" s="24" customFormat="1" x14ac:dyDescent="0.2">
      <c r="A5" s="24" t="s">
        <v>100</v>
      </c>
      <c r="B5" s="19"/>
      <c r="C5" s="19"/>
      <c r="D5" s="19"/>
      <c r="E5" s="224"/>
      <c r="F5" s="224"/>
      <c r="G5" s="224"/>
      <c r="H5" s="19"/>
      <c r="I5" s="19"/>
    </row>
    <row r="6" spans="1:14" s="24" customFormat="1" ht="30" customHeight="1" x14ac:dyDescent="0.2">
      <c r="B6" s="221" t="s">
        <v>156</v>
      </c>
      <c r="C6" s="221"/>
      <c r="D6" s="221"/>
      <c r="E6" s="230" t="s">
        <v>159</v>
      </c>
      <c r="F6" s="231"/>
      <c r="G6" s="231"/>
      <c r="H6" s="231"/>
      <c r="I6" s="231"/>
      <c r="J6" s="228" t="s">
        <v>162</v>
      </c>
      <c r="K6" s="229"/>
      <c r="L6" s="229"/>
      <c r="M6" s="229"/>
      <c r="N6" s="229"/>
    </row>
    <row r="7" spans="1:14" s="24" customFormat="1" ht="51" customHeight="1" thickBot="1" x14ac:dyDescent="0.25">
      <c r="A7" s="25"/>
      <c r="B7" s="72" t="s">
        <v>63</v>
      </c>
      <c r="C7" s="73" t="s">
        <v>88</v>
      </c>
      <c r="D7" s="73" t="s">
        <v>87</v>
      </c>
      <c r="E7" s="74" t="s">
        <v>89</v>
      </c>
      <c r="F7" s="75" t="s">
        <v>86</v>
      </c>
      <c r="G7" s="75" t="s">
        <v>64</v>
      </c>
      <c r="H7" s="75" t="s">
        <v>65</v>
      </c>
      <c r="I7" s="75" t="s">
        <v>68</v>
      </c>
      <c r="J7" s="76" t="s">
        <v>89</v>
      </c>
      <c r="K7" s="77" t="s">
        <v>86</v>
      </c>
      <c r="L7" s="77" t="s">
        <v>64</v>
      </c>
      <c r="M7" s="77" t="s">
        <v>65</v>
      </c>
      <c r="N7" s="78" t="s">
        <v>68</v>
      </c>
    </row>
    <row r="8" spans="1:14" ht="15" x14ac:dyDescent="0.2">
      <c r="A8" s="1" t="s">
        <v>56</v>
      </c>
      <c r="B8" s="203">
        <v>18879.900000000001</v>
      </c>
      <c r="C8" s="204"/>
      <c r="D8" s="205"/>
      <c r="E8" s="206"/>
      <c r="F8" s="104"/>
      <c r="G8" s="160"/>
      <c r="H8" s="161"/>
      <c r="I8" s="104"/>
      <c r="J8" s="207"/>
      <c r="K8" s="107"/>
      <c r="L8" s="164"/>
      <c r="M8" s="165"/>
      <c r="N8" s="166"/>
    </row>
    <row r="9" spans="1:14" ht="15" x14ac:dyDescent="0.2">
      <c r="A9" s="9" t="s">
        <v>57</v>
      </c>
      <c r="B9" s="185"/>
      <c r="C9" s="190"/>
      <c r="D9" s="208"/>
      <c r="E9" s="120"/>
      <c r="F9" s="92"/>
      <c r="G9" s="110"/>
      <c r="H9" s="188"/>
      <c r="I9" s="92"/>
      <c r="J9" s="123"/>
      <c r="K9" s="182"/>
      <c r="L9" s="113"/>
      <c r="M9" s="183"/>
      <c r="N9" s="95"/>
    </row>
    <row r="10" spans="1:14" x14ac:dyDescent="0.2">
      <c r="A10" s="4" t="s">
        <v>16</v>
      </c>
      <c r="B10" s="178">
        <v>1627.8</v>
      </c>
      <c r="C10" s="179"/>
      <c r="D10" s="208"/>
      <c r="E10" s="125"/>
      <c r="F10" s="92"/>
      <c r="G10" s="110"/>
      <c r="H10" s="184"/>
      <c r="I10" s="92"/>
      <c r="J10" s="126"/>
      <c r="K10" s="182"/>
      <c r="L10" s="113"/>
      <c r="M10" s="209"/>
      <c r="N10" s="95"/>
    </row>
    <row r="11" spans="1:14" x14ac:dyDescent="0.2">
      <c r="A11" s="10" t="s">
        <v>0</v>
      </c>
      <c r="B11" s="178"/>
      <c r="C11" s="179">
        <v>95.665000000000006</v>
      </c>
      <c r="D11" s="208">
        <f>C11/$B$10</f>
        <v>5.8769504853176072E-2</v>
      </c>
      <c r="E11" s="125">
        <v>81.954999999999998</v>
      </c>
      <c r="F11" s="92">
        <f>E11/$B$10</f>
        <v>5.0347094237621327E-2</v>
      </c>
      <c r="G11" s="110">
        <f>E11-C11</f>
        <v>-13.710000000000008</v>
      </c>
      <c r="H11" s="188">
        <f>ROUND((F11-D11)*100,2)</f>
        <v>-0.84</v>
      </c>
      <c r="I11" s="92">
        <f>(E11-C11)/C11</f>
        <v>-0.14331260126483047</v>
      </c>
      <c r="J11" s="126">
        <v>77.018000000000001</v>
      </c>
      <c r="K11" s="182">
        <f>J11/$B$10</f>
        <v>4.7314166359503626E-2</v>
      </c>
      <c r="L11" s="113">
        <f>J11-C11</f>
        <v>-18.647000000000006</v>
      </c>
      <c r="M11" s="183">
        <f>ROUND((K11-D11)*100,2)</f>
        <v>-1.1499999999999999</v>
      </c>
      <c r="N11" s="95">
        <f>(J11-C11)/C11</f>
        <v>-0.19491977212146558</v>
      </c>
    </row>
    <row r="12" spans="1:14" x14ac:dyDescent="0.2">
      <c r="A12" s="10" t="s">
        <v>1</v>
      </c>
      <c r="B12" s="178"/>
      <c r="C12" s="179">
        <v>328.16</v>
      </c>
      <c r="D12" s="208">
        <f t="shared" ref="D12:D14" si="0">C12/$B$10</f>
        <v>0.20159724781914243</v>
      </c>
      <c r="E12" s="125">
        <v>309.41199999999998</v>
      </c>
      <c r="F12" s="92">
        <f t="shared" ref="F12:F14" si="1">E12/$B$10</f>
        <v>0.19007986239095712</v>
      </c>
      <c r="G12" s="110">
        <f t="shared" ref="G12:G61" si="2">E12-C12</f>
        <v>-18.748000000000047</v>
      </c>
      <c r="H12" s="188">
        <f t="shared" ref="H12:H14" si="3">ROUND((F12-D12)*100,2)</f>
        <v>-1.1499999999999999</v>
      </c>
      <c r="I12" s="92">
        <f t="shared" ref="I12:I14" si="4">(E12-C12)/C12</f>
        <v>-5.7130667966845579E-2</v>
      </c>
      <c r="J12" s="126">
        <v>307.37</v>
      </c>
      <c r="K12" s="182">
        <f t="shared" ref="K12:K14" si="5">J12/$B$10</f>
        <v>0.18882540852684607</v>
      </c>
      <c r="L12" s="113">
        <f t="shared" ref="L12:L61" si="6">J12-C12</f>
        <v>-20.79000000000002</v>
      </c>
      <c r="M12" s="183">
        <f t="shared" ref="M12:M61" si="7">ROUND((K12-D12)*100,2)</f>
        <v>-1.28</v>
      </c>
      <c r="N12" s="95">
        <f t="shared" ref="N12:N61" si="8">(J12-C12)/C12</f>
        <v>-6.3353242320819167E-2</v>
      </c>
    </row>
    <row r="13" spans="1:14" x14ac:dyDescent="0.2">
      <c r="A13" s="10" t="s">
        <v>2</v>
      </c>
      <c r="B13" s="178"/>
      <c r="C13" s="179">
        <v>659.56100000000004</v>
      </c>
      <c r="D13" s="208">
        <f t="shared" si="0"/>
        <v>0.40518552647745426</v>
      </c>
      <c r="E13" s="125">
        <v>658.50800000000004</v>
      </c>
      <c r="F13" s="92">
        <f t="shared" si="1"/>
        <v>0.40453864111070159</v>
      </c>
      <c r="G13" s="110">
        <f t="shared" si="2"/>
        <v>-1.0529999999999973</v>
      </c>
      <c r="H13" s="188">
        <f t="shared" si="3"/>
        <v>-0.06</v>
      </c>
      <c r="I13" s="92">
        <f t="shared" si="4"/>
        <v>-1.596516470804061E-3</v>
      </c>
      <c r="J13" s="126">
        <v>658.50800000000004</v>
      </c>
      <c r="K13" s="182">
        <f t="shared" si="5"/>
        <v>0.40453864111070159</v>
      </c>
      <c r="L13" s="113">
        <f t="shared" si="6"/>
        <v>-1.0529999999999973</v>
      </c>
      <c r="M13" s="183">
        <f t="shared" si="7"/>
        <v>-0.06</v>
      </c>
      <c r="N13" s="95">
        <f t="shared" si="8"/>
        <v>-1.596516470804061E-3</v>
      </c>
    </row>
    <row r="14" spans="1:14" x14ac:dyDescent="0.2">
      <c r="A14" s="10" t="s">
        <v>3</v>
      </c>
      <c r="B14" s="178"/>
      <c r="C14" s="179">
        <v>857.02800000000002</v>
      </c>
      <c r="D14" s="208">
        <f t="shared" si="0"/>
        <v>0.52649465536306672</v>
      </c>
      <c r="E14" s="125">
        <v>857.02800000000002</v>
      </c>
      <c r="F14" s="92">
        <f t="shared" si="1"/>
        <v>0.52649465536306672</v>
      </c>
      <c r="G14" s="110">
        <f t="shared" ref="G14" si="9">E14-C14</f>
        <v>0</v>
      </c>
      <c r="H14" s="188">
        <f t="shared" si="3"/>
        <v>0</v>
      </c>
      <c r="I14" s="92">
        <f t="shared" si="4"/>
        <v>0</v>
      </c>
      <c r="J14" s="126">
        <v>857.02800000000002</v>
      </c>
      <c r="K14" s="182">
        <f t="shared" si="5"/>
        <v>0.52649465536306672</v>
      </c>
      <c r="L14" s="113">
        <f t="shared" si="6"/>
        <v>0</v>
      </c>
      <c r="M14" s="183">
        <f t="shared" si="7"/>
        <v>0</v>
      </c>
      <c r="N14" s="95">
        <f t="shared" si="8"/>
        <v>0</v>
      </c>
    </row>
    <row r="15" spans="1:14" x14ac:dyDescent="0.2">
      <c r="A15" s="4" t="s">
        <v>15</v>
      </c>
      <c r="B15" s="178">
        <v>2625.71</v>
      </c>
      <c r="C15" s="179"/>
      <c r="D15" s="208"/>
      <c r="E15" s="125"/>
      <c r="F15" s="92"/>
      <c r="G15" s="110"/>
      <c r="H15" s="188"/>
      <c r="I15" s="92"/>
      <c r="J15" s="126"/>
      <c r="K15" s="182"/>
      <c r="L15" s="113"/>
      <c r="M15" s="183"/>
      <c r="N15" s="95"/>
    </row>
    <row r="16" spans="1:14" x14ac:dyDescent="0.2">
      <c r="A16" s="10" t="s">
        <v>0</v>
      </c>
      <c r="B16" s="178"/>
      <c r="C16" s="179">
        <v>109.325</v>
      </c>
      <c r="D16" s="208">
        <f>C16/$B$15</f>
        <v>4.163635740428303E-2</v>
      </c>
      <c r="E16" s="125">
        <v>78.328000000000003</v>
      </c>
      <c r="F16" s="92">
        <f>E16/$B$15</f>
        <v>2.9831169474161274E-2</v>
      </c>
      <c r="G16" s="110">
        <f t="shared" si="2"/>
        <v>-30.997</v>
      </c>
      <c r="H16" s="188">
        <f t="shared" ref="H16:H19" si="10">ROUND((F16-D16)*100,2)</f>
        <v>-1.18</v>
      </c>
      <c r="I16" s="92">
        <f t="shared" ref="I16:I19" si="11">(E16-C16)/C16</f>
        <v>-0.28353075691744795</v>
      </c>
      <c r="J16" s="126">
        <v>75.516999999999996</v>
      </c>
      <c r="K16" s="182">
        <f>J16/$B$15</f>
        <v>2.8760601894344765E-2</v>
      </c>
      <c r="L16" s="113">
        <f t="shared" si="6"/>
        <v>-33.808000000000007</v>
      </c>
      <c r="M16" s="183">
        <f t="shared" si="7"/>
        <v>-1.29</v>
      </c>
      <c r="N16" s="95">
        <f t="shared" si="8"/>
        <v>-0.30924308255202382</v>
      </c>
    </row>
    <row r="17" spans="1:14" x14ac:dyDescent="0.2">
      <c r="A17" s="10" t="s">
        <v>1</v>
      </c>
      <c r="B17" s="178"/>
      <c r="C17" s="179">
        <v>437.81700000000001</v>
      </c>
      <c r="D17" s="208">
        <f t="shared" ref="D17:D19" si="12">C17/$B$15</f>
        <v>0.16674232874155942</v>
      </c>
      <c r="E17" s="125">
        <v>386.86500000000001</v>
      </c>
      <c r="F17" s="92">
        <f t="shared" ref="F17:F19" si="13">E17/$B$15</f>
        <v>0.1473372916277883</v>
      </c>
      <c r="G17" s="110">
        <f t="shared" si="2"/>
        <v>-50.951999999999998</v>
      </c>
      <c r="H17" s="188">
        <f t="shared" si="10"/>
        <v>-1.94</v>
      </c>
      <c r="I17" s="92">
        <f t="shared" si="11"/>
        <v>-0.11637739055358745</v>
      </c>
      <c r="J17" s="126">
        <v>383.976</v>
      </c>
      <c r="K17" s="182">
        <f t="shared" ref="K17:K19" si="14">J17/$B$15</f>
        <v>0.14623701779709106</v>
      </c>
      <c r="L17" s="113">
        <f t="shared" si="6"/>
        <v>-53.841000000000008</v>
      </c>
      <c r="M17" s="183">
        <f t="shared" si="7"/>
        <v>-2.0499999999999998</v>
      </c>
      <c r="N17" s="95">
        <f t="shared" si="8"/>
        <v>-0.12297603793365723</v>
      </c>
    </row>
    <row r="18" spans="1:14" x14ac:dyDescent="0.2">
      <c r="A18" s="10" t="s">
        <v>2</v>
      </c>
      <c r="B18" s="178"/>
      <c r="C18" s="179">
        <v>1120.25</v>
      </c>
      <c r="D18" s="208">
        <f t="shared" si="12"/>
        <v>0.42664650704000062</v>
      </c>
      <c r="E18" s="125">
        <v>1110.8499999999999</v>
      </c>
      <c r="F18" s="92">
        <f t="shared" si="13"/>
        <v>0.42306652295950425</v>
      </c>
      <c r="G18" s="110">
        <f t="shared" si="2"/>
        <v>-9.4000000000000909</v>
      </c>
      <c r="H18" s="188">
        <f t="shared" si="10"/>
        <v>-0.36</v>
      </c>
      <c r="I18" s="92">
        <f t="shared" si="11"/>
        <v>-8.3909841553225541E-3</v>
      </c>
      <c r="J18" s="126">
        <v>1110.8499999999999</v>
      </c>
      <c r="K18" s="182">
        <f t="shared" si="14"/>
        <v>0.42306652295950425</v>
      </c>
      <c r="L18" s="113">
        <f t="shared" si="6"/>
        <v>-9.4000000000000909</v>
      </c>
      <c r="M18" s="183">
        <f t="shared" si="7"/>
        <v>-0.36</v>
      </c>
      <c r="N18" s="95">
        <f t="shared" si="8"/>
        <v>-8.3909841553225541E-3</v>
      </c>
    </row>
    <row r="19" spans="1:14" x14ac:dyDescent="0.2">
      <c r="A19" s="10" t="s">
        <v>3</v>
      </c>
      <c r="B19" s="178"/>
      <c r="C19" s="179">
        <v>1535.65</v>
      </c>
      <c r="D19" s="208">
        <f t="shared" si="12"/>
        <v>0.58485133544831691</v>
      </c>
      <c r="E19" s="125">
        <v>1535.54</v>
      </c>
      <c r="F19" s="92">
        <f t="shared" si="13"/>
        <v>0.58480944201758756</v>
      </c>
      <c r="G19" s="110">
        <f t="shared" si="2"/>
        <v>-0.11000000000012733</v>
      </c>
      <c r="H19" s="188">
        <f t="shared" si="10"/>
        <v>0</v>
      </c>
      <c r="I19" s="92">
        <f t="shared" si="11"/>
        <v>-7.1630905479847179E-5</v>
      </c>
      <c r="J19" s="126">
        <v>1535.49</v>
      </c>
      <c r="K19" s="182">
        <f t="shared" si="14"/>
        <v>0.5847903995490743</v>
      </c>
      <c r="L19" s="113">
        <f t="shared" si="6"/>
        <v>-0.16000000000008185</v>
      </c>
      <c r="M19" s="183">
        <f t="shared" si="7"/>
        <v>-0.01</v>
      </c>
      <c r="N19" s="95">
        <f t="shared" si="8"/>
        <v>-1.041904079706195E-4</v>
      </c>
    </row>
    <row r="20" spans="1:14" x14ac:dyDescent="0.2">
      <c r="A20" s="4" t="s">
        <v>17</v>
      </c>
      <c r="B20" s="178">
        <v>3645.79</v>
      </c>
      <c r="C20" s="179"/>
      <c r="D20" s="208"/>
      <c r="E20" s="125"/>
      <c r="F20" s="92"/>
      <c r="G20" s="110"/>
      <c r="H20" s="188"/>
      <c r="I20" s="92"/>
      <c r="J20" s="126"/>
      <c r="K20" s="182"/>
      <c r="L20" s="113"/>
      <c r="M20" s="183"/>
      <c r="N20" s="95"/>
    </row>
    <row r="21" spans="1:14" x14ac:dyDescent="0.2">
      <c r="A21" s="10" t="s">
        <v>0</v>
      </c>
      <c r="B21" s="178"/>
      <c r="C21" s="179">
        <v>146.06100000000001</v>
      </c>
      <c r="D21" s="208">
        <f>C21/$B$20</f>
        <v>4.0062921890728763E-2</v>
      </c>
      <c r="E21" s="125">
        <v>110.27</v>
      </c>
      <c r="F21" s="92">
        <f>E21/$B$20</f>
        <v>3.0245845207760184E-2</v>
      </c>
      <c r="G21" s="110">
        <f t="shared" si="2"/>
        <v>-35.791000000000011</v>
      </c>
      <c r="H21" s="188">
        <f t="shared" ref="H21:H24" si="15">ROUND((F21-D21)*100,2)</f>
        <v>-0.98</v>
      </c>
      <c r="I21" s="92">
        <f t="shared" ref="I21:I24" si="16">(E21-C21)/C21</f>
        <v>-0.24504145528238208</v>
      </c>
      <c r="J21" s="126">
        <v>99.384</v>
      </c>
      <c r="K21" s="182">
        <f>J21/$B$20</f>
        <v>2.7259935432375426E-2</v>
      </c>
      <c r="L21" s="113">
        <f t="shared" si="6"/>
        <v>-46.677000000000007</v>
      </c>
      <c r="M21" s="183">
        <f t="shared" si="7"/>
        <v>-1.28</v>
      </c>
      <c r="N21" s="95">
        <f t="shared" si="8"/>
        <v>-0.31957195966068974</v>
      </c>
    </row>
    <row r="22" spans="1:14" x14ac:dyDescent="0.2">
      <c r="A22" s="10" t="s">
        <v>1</v>
      </c>
      <c r="B22" s="178"/>
      <c r="C22" s="179">
        <v>694.21</v>
      </c>
      <c r="D22" s="208">
        <f t="shared" ref="D22:D24" si="17">C22/$B$20</f>
        <v>0.19041414892245578</v>
      </c>
      <c r="E22" s="125">
        <v>610.03</v>
      </c>
      <c r="F22" s="92">
        <f t="shared" ref="F22:F24" si="18">E22/$B$20</f>
        <v>0.16732450305695062</v>
      </c>
      <c r="G22" s="110">
        <f t="shared" si="2"/>
        <v>-84.180000000000064</v>
      </c>
      <c r="H22" s="188">
        <f t="shared" si="15"/>
        <v>-2.31</v>
      </c>
      <c r="I22" s="92">
        <f t="shared" si="16"/>
        <v>-0.12126013742239389</v>
      </c>
      <c r="J22" s="126">
        <v>590.45399999999995</v>
      </c>
      <c r="K22" s="182">
        <f t="shared" ref="K22:K24" si="19">J22/$B$20</f>
        <v>0.16195502209397689</v>
      </c>
      <c r="L22" s="113">
        <f t="shared" si="6"/>
        <v>-103.75600000000009</v>
      </c>
      <c r="M22" s="183">
        <f t="shared" si="7"/>
        <v>-2.85</v>
      </c>
      <c r="N22" s="95">
        <f t="shared" si="8"/>
        <v>-0.14945909739127941</v>
      </c>
    </row>
    <row r="23" spans="1:14" x14ac:dyDescent="0.2">
      <c r="A23" s="10" t="s">
        <v>2</v>
      </c>
      <c r="B23" s="178"/>
      <c r="C23" s="179">
        <v>1749.69</v>
      </c>
      <c r="D23" s="208">
        <f t="shared" si="17"/>
        <v>0.4799206756286018</v>
      </c>
      <c r="E23" s="125">
        <v>1740.49</v>
      </c>
      <c r="F23" s="92">
        <f t="shared" si="18"/>
        <v>0.47739721706406568</v>
      </c>
      <c r="G23" s="110">
        <f t="shared" si="2"/>
        <v>-9.2000000000000455</v>
      </c>
      <c r="H23" s="188">
        <f t="shared" si="15"/>
        <v>-0.25</v>
      </c>
      <c r="I23" s="92">
        <f t="shared" si="16"/>
        <v>-5.2580742874452305E-3</v>
      </c>
      <c r="J23" s="126">
        <v>1739.05</v>
      </c>
      <c r="K23" s="182">
        <f t="shared" si="19"/>
        <v>0.47700224094092086</v>
      </c>
      <c r="L23" s="113">
        <f t="shared" si="6"/>
        <v>-10.6400000000001</v>
      </c>
      <c r="M23" s="183">
        <f t="shared" si="7"/>
        <v>-0.28999999999999998</v>
      </c>
      <c r="N23" s="95">
        <f t="shared" si="8"/>
        <v>-6.0810772193932066E-3</v>
      </c>
    </row>
    <row r="24" spans="1:14" x14ac:dyDescent="0.2">
      <c r="A24" s="10" t="s">
        <v>3</v>
      </c>
      <c r="B24" s="178"/>
      <c r="C24" s="179">
        <v>2391.3000000000002</v>
      </c>
      <c r="D24" s="208">
        <f t="shared" si="17"/>
        <v>0.65590722449729699</v>
      </c>
      <c r="E24" s="125">
        <v>2391.3000000000002</v>
      </c>
      <c r="F24" s="92">
        <f t="shared" si="18"/>
        <v>0.65590722449729699</v>
      </c>
      <c r="G24" s="110">
        <f t="shared" si="2"/>
        <v>0</v>
      </c>
      <c r="H24" s="188">
        <f t="shared" si="15"/>
        <v>0</v>
      </c>
      <c r="I24" s="92">
        <f t="shared" si="16"/>
        <v>0</v>
      </c>
      <c r="J24" s="126">
        <v>2391.3000000000002</v>
      </c>
      <c r="K24" s="182">
        <f t="shared" si="19"/>
        <v>0.65590722449729699</v>
      </c>
      <c r="L24" s="113">
        <f t="shared" si="6"/>
        <v>0</v>
      </c>
      <c r="M24" s="183">
        <f t="shared" si="7"/>
        <v>0</v>
      </c>
      <c r="N24" s="95">
        <f t="shared" si="8"/>
        <v>0</v>
      </c>
    </row>
    <row r="25" spans="1:14" x14ac:dyDescent="0.2">
      <c r="A25" s="4" t="s">
        <v>18</v>
      </c>
      <c r="B25" s="178">
        <v>10430.799999999999</v>
      </c>
      <c r="C25" s="179"/>
      <c r="D25" s="208"/>
      <c r="E25" s="125"/>
      <c r="F25" s="92"/>
      <c r="G25" s="110"/>
      <c r="H25" s="188"/>
      <c r="I25" s="92"/>
      <c r="J25" s="126"/>
      <c r="K25" s="182"/>
      <c r="L25" s="113"/>
      <c r="M25" s="183"/>
      <c r="N25" s="95"/>
    </row>
    <row r="26" spans="1:14" x14ac:dyDescent="0.2">
      <c r="A26" s="10" t="s">
        <v>0</v>
      </c>
      <c r="B26" s="178"/>
      <c r="C26" s="179">
        <v>285.07900000000001</v>
      </c>
      <c r="D26" s="208">
        <f>C26/$B$25</f>
        <v>2.7330501974920429E-2</v>
      </c>
      <c r="E26" s="125">
        <v>255.64599999999999</v>
      </c>
      <c r="F26" s="92">
        <f>E26/$B$25</f>
        <v>2.4508762511025042E-2</v>
      </c>
      <c r="G26" s="110">
        <f t="shared" si="2"/>
        <v>-29.433000000000021</v>
      </c>
      <c r="H26" s="188">
        <f t="shared" ref="H26:H29" si="20">ROUND((F26-D26)*100,2)</f>
        <v>-0.28000000000000003</v>
      </c>
      <c r="I26" s="92">
        <f t="shared" ref="I26:I29" si="21">(E26-C26)/C26</f>
        <v>-0.10324506540292347</v>
      </c>
      <c r="J26" s="126">
        <v>254.69900000000001</v>
      </c>
      <c r="K26" s="182">
        <f>J26/$B$25</f>
        <v>2.4417973693292943E-2</v>
      </c>
      <c r="L26" s="113">
        <f t="shared" si="6"/>
        <v>-30.379999999999995</v>
      </c>
      <c r="M26" s="183">
        <f t="shared" si="7"/>
        <v>-0.28999999999999998</v>
      </c>
      <c r="N26" s="95">
        <f t="shared" si="8"/>
        <v>-0.1065669516169202</v>
      </c>
    </row>
    <row r="27" spans="1:14" x14ac:dyDescent="0.2">
      <c r="A27" s="10" t="s">
        <v>1</v>
      </c>
      <c r="B27" s="178"/>
      <c r="C27" s="179">
        <v>931.37599999999998</v>
      </c>
      <c r="D27" s="208">
        <f t="shared" ref="D27:D29" si="22">C27/$B$25</f>
        <v>8.9290946044406946E-2</v>
      </c>
      <c r="E27" s="125">
        <v>870.13300000000004</v>
      </c>
      <c r="F27" s="92">
        <f t="shared" ref="F27:F29" si="23">E27/$B$25</f>
        <v>8.34195843080109E-2</v>
      </c>
      <c r="G27" s="110">
        <f t="shared" si="2"/>
        <v>-61.242999999999938</v>
      </c>
      <c r="H27" s="188">
        <f t="shared" si="20"/>
        <v>-0.59</v>
      </c>
      <c r="I27" s="92">
        <f t="shared" si="21"/>
        <v>-6.5755398464207734E-2</v>
      </c>
      <c r="J27" s="126">
        <v>869.52300000000002</v>
      </c>
      <c r="K27" s="182">
        <f t="shared" ref="K27:K29" si="24">J27/$B$25</f>
        <v>8.3361103654561494E-2</v>
      </c>
      <c r="L27" s="113">
        <f t="shared" si="6"/>
        <v>-61.852999999999952</v>
      </c>
      <c r="M27" s="183">
        <f t="shared" si="7"/>
        <v>-0.59</v>
      </c>
      <c r="N27" s="95">
        <f t="shared" si="8"/>
        <v>-6.6410343405885433E-2</v>
      </c>
    </row>
    <row r="28" spans="1:14" x14ac:dyDescent="0.2">
      <c r="A28" s="10" t="s">
        <v>2</v>
      </c>
      <c r="B28" s="178"/>
      <c r="C28" s="179">
        <v>2062.98</v>
      </c>
      <c r="D28" s="208">
        <f t="shared" si="22"/>
        <v>0.19777773516892283</v>
      </c>
      <c r="E28" s="125">
        <v>2054.7600000000002</v>
      </c>
      <c r="F28" s="92">
        <f t="shared" si="23"/>
        <v>0.19698968439621126</v>
      </c>
      <c r="G28" s="110">
        <f t="shared" si="2"/>
        <v>-8.2199999999997999</v>
      </c>
      <c r="H28" s="188">
        <f t="shared" si="20"/>
        <v>-0.08</v>
      </c>
      <c r="I28" s="92">
        <f t="shared" si="21"/>
        <v>-3.9845272372974047E-3</v>
      </c>
      <c r="J28" s="126">
        <v>2054.7600000000002</v>
      </c>
      <c r="K28" s="182">
        <f t="shared" si="24"/>
        <v>0.19698968439621126</v>
      </c>
      <c r="L28" s="113">
        <f t="shared" si="6"/>
        <v>-8.2199999999997999</v>
      </c>
      <c r="M28" s="183">
        <f t="shared" si="7"/>
        <v>-0.08</v>
      </c>
      <c r="N28" s="95">
        <f t="shared" si="8"/>
        <v>-3.9845272372974047E-3</v>
      </c>
    </row>
    <row r="29" spans="1:14" x14ac:dyDescent="0.2">
      <c r="A29" s="10" t="s">
        <v>3</v>
      </c>
      <c r="B29" s="178"/>
      <c r="C29" s="179">
        <v>3197.45</v>
      </c>
      <c r="D29" s="208">
        <f t="shared" si="22"/>
        <v>0.30653928749472714</v>
      </c>
      <c r="E29" s="125">
        <v>3197.45</v>
      </c>
      <c r="F29" s="92">
        <f t="shared" si="23"/>
        <v>0.30653928749472714</v>
      </c>
      <c r="G29" s="110">
        <f t="shared" si="2"/>
        <v>0</v>
      </c>
      <c r="H29" s="188">
        <f t="shared" si="20"/>
        <v>0</v>
      </c>
      <c r="I29" s="92">
        <f t="shared" si="21"/>
        <v>0</v>
      </c>
      <c r="J29" s="126">
        <v>3197.45</v>
      </c>
      <c r="K29" s="182">
        <f t="shared" si="24"/>
        <v>0.30653928749472714</v>
      </c>
      <c r="L29" s="113">
        <f t="shared" si="6"/>
        <v>0</v>
      </c>
      <c r="M29" s="183">
        <f t="shared" si="7"/>
        <v>0</v>
      </c>
      <c r="N29" s="95">
        <f t="shared" si="8"/>
        <v>0</v>
      </c>
    </row>
    <row r="30" spans="1:14" x14ac:dyDescent="0.2">
      <c r="A30" s="4" t="s">
        <v>52</v>
      </c>
      <c r="B30" s="178">
        <v>549.71500000000003</v>
      </c>
      <c r="C30" s="179"/>
      <c r="D30" s="208"/>
      <c r="E30" s="125"/>
      <c r="F30" s="92"/>
      <c r="G30" s="110"/>
      <c r="H30" s="188"/>
      <c r="I30" s="92"/>
      <c r="J30" s="126"/>
      <c r="K30" s="182"/>
      <c r="L30" s="113"/>
      <c r="M30" s="183"/>
      <c r="N30" s="95"/>
    </row>
    <row r="31" spans="1:14" x14ac:dyDescent="0.2">
      <c r="A31" s="10" t="s">
        <v>0</v>
      </c>
      <c r="B31" s="178"/>
      <c r="C31" s="179">
        <v>20.919</v>
      </c>
      <c r="D31" s="208">
        <f>C31/$B$30</f>
        <v>3.8054264482504568E-2</v>
      </c>
      <c r="E31" s="125">
        <v>17.314</v>
      </c>
      <c r="F31" s="92">
        <f>E31/$B$30</f>
        <v>3.1496320820788952E-2</v>
      </c>
      <c r="G31" s="191">
        <f t="shared" si="2"/>
        <v>-3.6050000000000004</v>
      </c>
      <c r="H31" s="188">
        <f t="shared" ref="H31:H34" si="25">ROUND((F31-D31)*100,2)</f>
        <v>-0.66</v>
      </c>
      <c r="I31" s="92">
        <f t="shared" ref="I31:I34" si="26">(E31-C31)/C31</f>
        <v>-0.17233137339260959</v>
      </c>
      <c r="J31" s="126">
        <v>16.672000000000001</v>
      </c>
      <c r="K31" s="182">
        <f>J31/$B$30</f>
        <v>3.0328442920422399E-2</v>
      </c>
      <c r="L31" s="113">
        <f t="shared" si="6"/>
        <v>-4.2469999999999999</v>
      </c>
      <c r="M31" s="183">
        <f t="shared" si="7"/>
        <v>-0.77</v>
      </c>
      <c r="N31" s="95">
        <f t="shared" si="8"/>
        <v>-0.20302117692050289</v>
      </c>
    </row>
    <row r="32" spans="1:14" x14ac:dyDescent="0.2">
      <c r="A32" s="10" t="s">
        <v>1</v>
      </c>
      <c r="B32" s="178"/>
      <c r="C32" s="179">
        <v>92.043999999999997</v>
      </c>
      <c r="D32" s="208">
        <f t="shared" ref="D32:D34" si="27">C32/$B$30</f>
        <v>0.16743949137280226</v>
      </c>
      <c r="E32" s="125">
        <v>82.671999999999997</v>
      </c>
      <c r="F32" s="92">
        <f t="shared" ref="F32:F34" si="28">E32/$B$30</f>
        <v>0.15039065697679704</v>
      </c>
      <c r="G32" s="110">
        <f t="shared" si="2"/>
        <v>-9.3719999999999999</v>
      </c>
      <c r="H32" s="188">
        <f t="shared" si="25"/>
        <v>-1.7</v>
      </c>
      <c r="I32" s="92">
        <f t="shared" si="26"/>
        <v>-0.10182086828038764</v>
      </c>
      <c r="J32" s="126">
        <v>82.241</v>
      </c>
      <c r="K32" s="182">
        <f t="shared" ref="K32:K34" si="29">J32/$B$30</f>
        <v>0.14960661433651981</v>
      </c>
      <c r="L32" s="113">
        <f t="shared" si="6"/>
        <v>-9.8029999999999973</v>
      </c>
      <c r="M32" s="183">
        <f t="shared" si="7"/>
        <v>-1.78</v>
      </c>
      <c r="N32" s="95">
        <f t="shared" si="8"/>
        <v>-0.1065034114119334</v>
      </c>
    </row>
    <row r="33" spans="1:14" x14ac:dyDescent="0.2">
      <c r="A33" s="10" t="s">
        <v>2</v>
      </c>
      <c r="B33" s="178"/>
      <c r="C33" s="179">
        <v>189.845</v>
      </c>
      <c r="D33" s="208">
        <f t="shared" si="27"/>
        <v>0.34535168223534013</v>
      </c>
      <c r="E33" s="125">
        <v>189.19200000000001</v>
      </c>
      <c r="F33" s="92">
        <f t="shared" si="28"/>
        <v>0.34416379396596419</v>
      </c>
      <c r="G33" s="110">
        <f t="shared" si="2"/>
        <v>-0.65299999999999159</v>
      </c>
      <c r="H33" s="188">
        <f t="shared" si="25"/>
        <v>-0.12</v>
      </c>
      <c r="I33" s="92">
        <f t="shared" si="26"/>
        <v>-3.4396481340040115E-3</v>
      </c>
      <c r="J33" s="126">
        <v>189.19200000000001</v>
      </c>
      <c r="K33" s="182">
        <f t="shared" si="29"/>
        <v>0.34416379396596419</v>
      </c>
      <c r="L33" s="113">
        <f t="shared" si="6"/>
        <v>-0.65299999999999159</v>
      </c>
      <c r="M33" s="183">
        <f t="shared" si="7"/>
        <v>-0.12</v>
      </c>
      <c r="N33" s="95">
        <f t="shared" si="8"/>
        <v>-3.4396481340040115E-3</v>
      </c>
    </row>
    <row r="34" spans="1:14" x14ac:dyDescent="0.2">
      <c r="A34" s="10" t="s">
        <v>3</v>
      </c>
      <c r="B34" s="178"/>
      <c r="C34" s="179">
        <v>269.37599999999998</v>
      </c>
      <c r="D34" s="208">
        <f t="shared" si="27"/>
        <v>0.49002846929772692</v>
      </c>
      <c r="E34" s="125">
        <v>269.37599999999998</v>
      </c>
      <c r="F34" s="92">
        <f t="shared" si="28"/>
        <v>0.49002846929772692</v>
      </c>
      <c r="G34" s="110">
        <f t="shared" si="2"/>
        <v>0</v>
      </c>
      <c r="H34" s="188">
        <f t="shared" si="25"/>
        <v>0</v>
      </c>
      <c r="I34" s="92">
        <f t="shared" si="26"/>
        <v>0</v>
      </c>
      <c r="J34" s="126">
        <v>269.37599999999998</v>
      </c>
      <c r="K34" s="182">
        <f t="shared" si="29"/>
        <v>0.49002846929772692</v>
      </c>
      <c r="L34" s="113">
        <f t="shared" si="6"/>
        <v>0</v>
      </c>
      <c r="M34" s="183">
        <f t="shared" si="7"/>
        <v>0</v>
      </c>
      <c r="N34" s="95">
        <f t="shared" si="8"/>
        <v>0</v>
      </c>
    </row>
    <row r="35" spans="1:14" ht="27.75" x14ac:dyDescent="0.2">
      <c r="A35" s="12" t="s">
        <v>83</v>
      </c>
      <c r="B35" s="185"/>
      <c r="C35" s="190"/>
      <c r="D35" s="208"/>
      <c r="E35" s="120"/>
      <c r="F35" s="92"/>
      <c r="G35" s="110"/>
      <c r="H35" s="188"/>
      <c r="I35" s="92"/>
      <c r="J35" s="123"/>
      <c r="K35" s="182"/>
      <c r="L35" s="113"/>
      <c r="M35" s="183"/>
      <c r="N35" s="95"/>
    </row>
    <row r="36" spans="1:14" x14ac:dyDescent="0.2">
      <c r="A36" s="4" t="s">
        <v>58</v>
      </c>
      <c r="B36" s="178">
        <v>3993.93</v>
      </c>
      <c r="C36" s="179"/>
      <c r="D36" s="208"/>
      <c r="E36" s="125"/>
      <c r="F36" s="92"/>
      <c r="G36" s="110"/>
      <c r="H36" s="188"/>
      <c r="I36" s="92"/>
      <c r="J36" s="126"/>
      <c r="K36" s="182"/>
      <c r="L36" s="113"/>
      <c r="M36" s="183"/>
      <c r="N36" s="95"/>
    </row>
    <row r="37" spans="1:14" x14ac:dyDescent="0.2">
      <c r="A37" s="4" t="s">
        <v>16</v>
      </c>
      <c r="B37" s="178">
        <v>302.55700000000002</v>
      </c>
      <c r="C37" s="179"/>
      <c r="D37" s="208"/>
      <c r="E37" s="125"/>
      <c r="F37" s="92"/>
      <c r="G37" s="110"/>
      <c r="H37" s="188"/>
      <c r="I37" s="92"/>
      <c r="J37" s="126"/>
      <c r="K37" s="182"/>
      <c r="L37" s="113"/>
      <c r="M37" s="183"/>
      <c r="N37" s="95"/>
    </row>
    <row r="38" spans="1:14" x14ac:dyDescent="0.2">
      <c r="A38" s="10" t="s">
        <v>0</v>
      </c>
      <c r="B38" s="178"/>
      <c r="C38" s="179">
        <v>9.2430000000000003</v>
      </c>
      <c r="D38" s="208">
        <f>C38/$B$37</f>
        <v>3.0549615444362549E-2</v>
      </c>
      <c r="E38" s="125">
        <v>7.1109999999999998</v>
      </c>
      <c r="F38" s="92">
        <f>E38/$B$37</f>
        <v>2.3503009350304239E-2</v>
      </c>
      <c r="G38" s="110">
        <f t="shared" si="2"/>
        <v>-2.1320000000000006</v>
      </c>
      <c r="H38" s="188">
        <f t="shared" ref="H38:H41" si="30">ROUND((F38-D38)*100,2)</f>
        <v>-0.7</v>
      </c>
      <c r="I38" s="92">
        <f t="shared" ref="I38:I41" si="31">(E38-C38)/C38</f>
        <v>-0.23066104078762312</v>
      </c>
      <c r="J38" s="126">
        <v>6.3230000000000004</v>
      </c>
      <c r="K38" s="182">
        <f>J38/$B$37</f>
        <v>2.0898541431862427E-2</v>
      </c>
      <c r="L38" s="113">
        <f t="shared" si="6"/>
        <v>-2.92</v>
      </c>
      <c r="M38" s="183">
        <f t="shared" si="7"/>
        <v>-0.97</v>
      </c>
      <c r="N38" s="95">
        <f t="shared" si="8"/>
        <v>-0.31591474629449312</v>
      </c>
    </row>
    <row r="39" spans="1:14" x14ac:dyDescent="0.2">
      <c r="A39" s="10" t="s">
        <v>1</v>
      </c>
      <c r="B39" s="178"/>
      <c r="C39" s="179">
        <v>49.35</v>
      </c>
      <c r="D39" s="208">
        <f t="shared" ref="D39:D40" si="32">C39/$B$37</f>
        <v>0.16310976113591819</v>
      </c>
      <c r="E39" s="125">
        <v>44.426000000000002</v>
      </c>
      <c r="F39" s="92">
        <f t="shared" ref="F39:F41" si="33">E39/$B$37</f>
        <v>0.1468351418079899</v>
      </c>
      <c r="G39" s="110">
        <f t="shared" si="2"/>
        <v>-4.9239999999999995</v>
      </c>
      <c r="H39" s="188">
        <f t="shared" si="30"/>
        <v>-1.63</v>
      </c>
      <c r="I39" s="92">
        <f t="shared" si="31"/>
        <v>-9.9777102330293813E-2</v>
      </c>
      <c r="J39" s="126">
        <v>43.889000000000003</v>
      </c>
      <c r="K39" s="182">
        <f t="shared" ref="K39:K41" si="34">J39/$B$37</f>
        <v>0.14506026963514312</v>
      </c>
      <c r="L39" s="113">
        <f t="shared" si="6"/>
        <v>-5.4609999999999985</v>
      </c>
      <c r="M39" s="183">
        <f t="shared" si="7"/>
        <v>-1.8</v>
      </c>
      <c r="N39" s="95">
        <f t="shared" si="8"/>
        <v>-0.11065856129685914</v>
      </c>
    </row>
    <row r="40" spans="1:14" x14ac:dyDescent="0.2">
      <c r="A40" s="10" t="s">
        <v>2</v>
      </c>
      <c r="B40" s="178"/>
      <c r="C40" s="179">
        <v>133.762</v>
      </c>
      <c r="D40" s="208">
        <f t="shared" si="32"/>
        <v>0.44210512399316493</v>
      </c>
      <c r="E40" s="125">
        <v>133.749</v>
      </c>
      <c r="F40" s="92">
        <f t="shared" si="33"/>
        <v>0.44206215688283523</v>
      </c>
      <c r="G40" s="110">
        <f t="shared" si="2"/>
        <v>-1.300000000000523E-2</v>
      </c>
      <c r="H40" s="188">
        <f t="shared" si="30"/>
        <v>0</v>
      </c>
      <c r="I40" s="92">
        <f t="shared" si="31"/>
        <v>-9.718754205234095E-5</v>
      </c>
      <c r="J40" s="126">
        <v>133.749</v>
      </c>
      <c r="K40" s="182">
        <f t="shared" si="34"/>
        <v>0.44206215688283523</v>
      </c>
      <c r="L40" s="113">
        <f t="shared" si="6"/>
        <v>-1.300000000000523E-2</v>
      </c>
      <c r="M40" s="183">
        <f t="shared" si="7"/>
        <v>0</v>
      </c>
      <c r="N40" s="95">
        <f t="shared" si="8"/>
        <v>-9.718754205234095E-5</v>
      </c>
    </row>
    <row r="41" spans="1:14" x14ac:dyDescent="0.2">
      <c r="A41" s="10" t="s">
        <v>3</v>
      </c>
      <c r="B41" s="178"/>
      <c r="C41" s="179">
        <v>174.73</v>
      </c>
      <c r="D41" s="208">
        <f>C41/$B$37</f>
        <v>0.57751101445347486</v>
      </c>
      <c r="E41" s="125">
        <v>174.73</v>
      </c>
      <c r="F41" s="92">
        <f t="shared" si="33"/>
        <v>0.57751101445347486</v>
      </c>
      <c r="G41" s="110">
        <f t="shared" si="2"/>
        <v>0</v>
      </c>
      <c r="H41" s="188">
        <f t="shared" si="30"/>
        <v>0</v>
      </c>
      <c r="I41" s="92">
        <f t="shared" si="31"/>
        <v>0</v>
      </c>
      <c r="J41" s="126">
        <v>174.73</v>
      </c>
      <c r="K41" s="182">
        <f t="shared" si="34"/>
        <v>0.57751101445347486</v>
      </c>
      <c r="L41" s="113">
        <f t="shared" si="6"/>
        <v>0</v>
      </c>
      <c r="M41" s="183">
        <f t="shared" si="7"/>
        <v>0</v>
      </c>
      <c r="N41" s="95">
        <f t="shared" si="8"/>
        <v>0</v>
      </c>
    </row>
    <row r="42" spans="1:14" x14ac:dyDescent="0.2">
      <c r="A42" s="4" t="s">
        <v>15</v>
      </c>
      <c r="B42" s="178">
        <v>581.31899999999996</v>
      </c>
      <c r="C42" s="179"/>
      <c r="D42" s="208"/>
      <c r="E42" s="125"/>
      <c r="F42" s="92"/>
      <c r="G42" s="110"/>
      <c r="H42" s="188"/>
      <c r="I42" s="92"/>
      <c r="J42" s="126"/>
      <c r="K42" s="182"/>
      <c r="L42" s="113"/>
      <c r="M42" s="183"/>
      <c r="N42" s="95"/>
    </row>
    <row r="43" spans="1:14" x14ac:dyDescent="0.2">
      <c r="A43" s="10" t="s">
        <v>0</v>
      </c>
      <c r="B43" s="178"/>
      <c r="C43" s="179">
        <v>16.640999999999998</v>
      </c>
      <c r="D43" s="208">
        <f>C43/$B$42</f>
        <v>2.8626279202984935E-2</v>
      </c>
      <c r="E43" s="125">
        <v>8.1519999999999992</v>
      </c>
      <c r="F43" s="92">
        <f>E43/$B$42</f>
        <v>1.4023281537331482E-2</v>
      </c>
      <c r="G43" s="110">
        <f t="shared" si="2"/>
        <v>-8.488999999999999</v>
      </c>
      <c r="H43" s="188">
        <f t="shared" ref="H43:H46" si="35">ROUND((F43-D43)*100,2)</f>
        <v>-1.46</v>
      </c>
      <c r="I43" s="92">
        <f t="shared" ref="I43:I46" si="36">(E43-C43)/C43</f>
        <v>-0.51012559341385733</v>
      </c>
      <c r="J43" s="126">
        <v>7.3689999999999998</v>
      </c>
      <c r="K43" s="182">
        <f>J43/$B$42</f>
        <v>1.2676344657580434E-2</v>
      </c>
      <c r="L43" s="113">
        <f t="shared" si="6"/>
        <v>-9.2719999999999985</v>
      </c>
      <c r="M43" s="183">
        <f t="shared" si="7"/>
        <v>-1.59</v>
      </c>
      <c r="N43" s="95">
        <f t="shared" si="8"/>
        <v>-0.55717805420347333</v>
      </c>
    </row>
    <row r="44" spans="1:14" x14ac:dyDescent="0.2">
      <c r="A44" s="10" t="s">
        <v>1</v>
      </c>
      <c r="B44" s="178"/>
      <c r="C44" s="179">
        <v>86.447000000000003</v>
      </c>
      <c r="D44" s="208">
        <f t="shared" ref="D44:D46" si="37">C44/$B$42</f>
        <v>0.14870836838293605</v>
      </c>
      <c r="E44" s="125">
        <v>72.245999999999995</v>
      </c>
      <c r="F44" s="92">
        <f t="shared" ref="F44:F46" si="38">E44/$B$42</f>
        <v>0.12427944037611019</v>
      </c>
      <c r="G44" s="110">
        <f t="shared" si="2"/>
        <v>-14.201000000000008</v>
      </c>
      <c r="H44" s="188">
        <f t="shared" si="35"/>
        <v>-2.44</v>
      </c>
      <c r="I44" s="92">
        <f t="shared" si="36"/>
        <v>-0.16427406387728904</v>
      </c>
      <c r="J44" s="126">
        <v>71.373000000000005</v>
      </c>
      <c r="K44" s="182">
        <f t="shared" ref="K44:K46" si="39">J44/$B$42</f>
        <v>0.12277768316535329</v>
      </c>
      <c r="L44" s="113">
        <f t="shared" si="6"/>
        <v>-15.073999999999998</v>
      </c>
      <c r="M44" s="183">
        <f t="shared" si="7"/>
        <v>-2.59</v>
      </c>
      <c r="N44" s="95">
        <f t="shared" si="8"/>
        <v>-0.17437273705276063</v>
      </c>
    </row>
    <row r="45" spans="1:14" x14ac:dyDescent="0.2">
      <c r="A45" s="10" t="s">
        <v>2</v>
      </c>
      <c r="B45" s="178"/>
      <c r="C45" s="179">
        <v>286.49099999999999</v>
      </c>
      <c r="D45" s="208">
        <f t="shared" si="37"/>
        <v>0.49282923833557823</v>
      </c>
      <c r="E45" s="125">
        <v>282.38600000000002</v>
      </c>
      <c r="F45" s="92">
        <f t="shared" si="38"/>
        <v>0.48576771101581068</v>
      </c>
      <c r="G45" s="110">
        <f t="shared" si="2"/>
        <v>-4.1049999999999613</v>
      </c>
      <c r="H45" s="188">
        <f t="shared" si="35"/>
        <v>-0.71</v>
      </c>
      <c r="I45" s="92">
        <f t="shared" si="36"/>
        <v>-1.4328547842689514E-2</v>
      </c>
      <c r="J45" s="126">
        <v>282.38600000000002</v>
      </c>
      <c r="K45" s="182">
        <f t="shared" si="39"/>
        <v>0.48576771101581068</v>
      </c>
      <c r="L45" s="113">
        <f t="shared" si="6"/>
        <v>-4.1049999999999613</v>
      </c>
      <c r="M45" s="183">
        <f t="shared" si="7"/>
        <v>-0.71</v>
      </c>
      <c r="N45" s="95">
        <f t="shared" si="8"/>
        <v>-1.4328547842689514E-2</v>
      </c>
    </row>
    <row r="46" spans="1:14" x14ac:dyDescent="0.2">
      <c r="A46" s="10" t="s">
        <v>3</v>
      </c>
      <c r="B46" s="178"/>
      <c r="C46" s="179">
        <v>398.41899999999998</v>
      </c>
      <c r="D46" s="208">
        <f t="shared" si="37"/>
        <v>0.68537068287807557</v>
      </c>
      <c r="E46" s="125">
        <v>398.41899999999998</v>
      </c>
      <c r="F46" s="92">
        <f t="shared" si="38"/>
        <v>0.68537068287807557</v>
      </c>
      <c r="G46" s="110">
        <f t="shared" si="2"/>
        <v>0</v>
      </c>
      <c r="H46" s="188">
        <f t="shared" si="35"/>
        <v>0</v>
      </c>
      <c r="I46" s="92">
        <f t="shared" si="36"/>
        <v>0</v>
      </c>
      <c r="J46" s="126">
        <v>398.41899999999998</v>
      </c>
      <c r="K46" s="182">
        <f t="shared" si="39"/>
        <v>0.68537068287807557</v>
      </c>
      <c r="L46" s="113">
        <f t="shared" si="6"/>
        <v>0</v>
      </c>
      <c r="M46" s="183">
        <f t="shared" si="7"/>
        <v>0</v>
      </c>
      <c r="N46" s="95">
        <f t="shared" si="8"/>
        <v>0</v>
      </c>
    </row>
    <row r="47" spans="1:14" x14ac:dyDescent="0.2">
      <c r="A47" s="4" t="s">
        <v>17</v>
      </c>
      <c r="B47" s="178">
        <v>995.53099999999995</v>
      </c>
      <c r="C47" s="179"/>
      <c r="D47" s="208"/>
      <c r="E47" s="125"/>
      <c r="F47" s="92"/>
      <c r="G47" s="110"/>
      <c r="H47" s="188"/>
      <c r="I47" s="92"/>
      <c r="J47" s="126"/>
      <c r="K47" s="182"/>
      <c r="L47" s="113"/>
      <c r="M47" s="183"/>
      <c r="N47" s="95"/>
    </row>
    <row r="48" spans="1:14" x14ac:dyDescent="0.2">
      <c r="A48" s="10" t="s">
        <v>0</v>
      </c>
      <c r="B48" s="178"/>
      <c r="C48" s="179">
        <v>27.625</v>
      </c>
      <c r="D48" s="208">
        <f>C48/$B$47</f>
        <v>2.7749010327152043E-2</v>
      </c>
      <c r="E48" s="125">
        <v>17.321000000000002</v>
      </c>
      <c r="F48" s="92">
        <f>E48/$B$47</f>
        <v>1.7398755036257034E-2</v>
      </c>
      <c r="G48" s="110">
        <f t="shared" si="2"/>
        <v>-10.303999999999998</v>
      </c>
      <c r="H48" s="188">
        <f t="shared" ref="H48:H51" si="40">ROUND((F48-D48)*100,2)</f>
        <v>-1.04</v>
      </c>
      <c r="I48" s="92">
        <f t="shared" ref="I48:I51" si="41">(E48-C48)/C48</f>
        <v>-0.37299547511312214</v>
      </c>
      <c r="J48" s="126">
        <v>14.813000000000001</v>
      </c>
      <c r="K48" s="182">
        <f>J48/$B$47</f>
        <v>1.4879496469723195E-2</v>
      </c>
      <c r="L48" s="113">
        <f t="shared" si="6"/>
        <v>-12.811999999999999</v>
      </c>
      <c r="M48" s="183">
        <f t="shared" si="7"/>
        <v>-1.29</v>
      </c>
      <c r="N48" s="95">
        <f t="shared" si="8"/>
        <v>-0.46378280542986422</v>
      </c>
    </row>
    <row r="49" spans="1:14" x14ac:dyDescent="0.2">
      <c r="A49" s="10" t="s">
        <v>1</v>
      </c>
      <c r="B49" s="178"/>
      <c r="C49" s="179">
        <v>189.03700000000001</v>
      </c>
      <c r="D49" s="208">
        <f t="shared" ref="D49:D51" si="42">C49/$B$47</f>
        <v>0.18988559874077252</v>
      </c>
      <c r="E49" s="125">
        <v>158.06700000000001</v>
      </c>
      <c r="F49" s="92">
        <f t="shared" ref="F49:F51" si="43">E49/$B$47</f>
        <v>0.15877657250251376</v>
      </c>
      <c r="G49" s="110">
        <f t="shared" si="2"/>
        <v>-30.97</v>
      </c>
      <c r="H49" s="188">
        <f t="shared" si="40"/>
        <v>-3.11</v>
      </c>
      <c r="I49" s="92">
        <f t="shared" si="41"/>
        <v>-0.16383036125203002</v>
      </c>
      <c r="J49" s="126">
        <v>150.28700000000001</v>
      </c>
      <c r="K49" s="182">
        <f t="shared" ref="K49:K51" si="44">J49/$B$47</f>
        <v>0.15096164760313843</v>
      </c>
      <c r="L49" s="113">
        <f t="shared" si="6"/>
        <v>-38.75</v>
      </c>
      <c r="M49" s="183">
        <f t="shared" si="7"/>
        <v>-3.89</v>
      </c>
      <c r="N49" s="95">
        <f t="shared" si="8"/>
        <v>-0.20498632542835529</v>
      </c>
    </row>
    <row r="50" spans="1:14" x14ac:dyDescent="0.2">
      <c r="A50" s="10" t="s">
        <v>2</v>
      </c>
      <c r="B50" s="178"/>
      <c r="C50" s="179">
        <v>527.56299999999999</v>
      </c>
      <c r="D50" s="208">
        <f t="shared" si="42"/>
        <v>0.52993126281351366</v>
      </c>
      <c r="E50" s="125">
        <v>522.548</v>
      </c>
      <c r="F50" s="92">
        <f t="shared" si="43"/>
        <v>0.52489375016950757</v>
      </c>
      <c r="G50" s="110">
        <f t="shared" si="2"/>
        <v>-5.0149999999999864</v>
      </c>
      <c r="H50" s="188">
        <f t="shared" si="40"/>
        <v>-0.5</v>
      </c>
      <c r="I50" s="92">
        <f t="shared" si="41"/>
        <v>-9.505973694136978E-3</v>
      </c>
      <c r="J50" s="126">
        <v>521.678</v>
      </c>
      <c r="K50" s="182">
        <f t="shared" si="44"/>
        <v>0.52401984468590135</v>
      </c>
      <c r="L50" s="113">
        <f t="shared" si="6"/>
        <v>-5.8849999999999909</v>
      </c>
      <c r="M50" s="183">
        <f t="shared" si="7"/>
        <v>-0.59</v>
      </c>
      <c r="N50" s="95">
        <f t="shared" si="8"/>
        <v>-1.1155065840477802E-2</v>
      </c>
    </row>
    <row r="51" spans="1:14" x14ac:dyDescent="0.2">
      <c r="A51" s="10" t="s">
        <v>3</v>
      </c>
      <c r="B51" s="178"/>
      <c r="C51" s="179">
        <v>715.94</v>
      </c>
      <c r="D51" s="208">
        <f t="shared" si="42"/>
        <v>0.71915389877361935</v>
      </c>
      <c r="E51" s="125">
        <v>715.94</v>
      </c>
      <c r="F51" s="92">
        <f t="shared" si="43"/>
        <v>0.71915389877361935</v>
      </c>
      <c r="G51" s="110">
        <f t="shared" si="2"/>
        <v>0</v>
      </c>
      <c r="H51" s="188">
        <f t="shared" si="40"/>
        <v>0</v>
      </c>
      <c r="I51" s="92">
        <f t="shared" si="41"/>
        <v>0</v>
      </c>
      <c r="J51" s="126">
        <v>715.94</v>
      </c>
      <c r="K51" s="182">
        <f t="shared" si="44"/>
        <v>0.71915389877361935</v>
      </c>
      <c r="L51" s="113">
        <f t="shared" si="6"/>
        <v>0</v>
      </c>
      <c r="M51" s="183">
        <f t="shared" si="7"/>
        <v>0</v>
      </c>
      <c r="N51" s="95">
        <f t="shared" si="8"/>
        <v>0</v>
      </c>
    </row>
    <row r="52" spans="1:14" x14ac:dyDescent="0.2">
      <c r="A52" s="4" t="s">
        <v>18</v>
      </c>
      <c r="B52" s="178">
        <v>1910.53</v>
      </c>
      <c r="C52" s="179"/>
      <c r="D52" s="208"/>
      <c r="E52" s="125"/>
      <c r="F52" s="92"/>
      <c r="G52" s="110"/>
      <c r="H52" s="188"/>
      <c r="I52" s="92"/>
      <c r="J52" s="126"/>
      <c r="K52" s="182"/>
      <c r="L52" s="113"/>
      <c r="M52" s="183"/>
      <c r="N52" s="95"/>
    </row>
    <row r="53" spans="1:14" x14ac:dyDescent="0.2">
      <c r="A53" s="10" t="s">
        <v>0</v>
      </c>
      <c r="B53" s="178"/>
      <c r="C53" s="179">
        <v>26.66</v>
      </c>
      <c r="D53" s="208">
        <f>C53/$B$52</f>
        <v>1.3954243063443129E-2</v>
      </c>
      <c r="E53" s="125">
        <v>22.088000000000001</v>
      </c>
      <c r="F53" s="92">
        <f>E53/$B$52</f>
        <v>1.1561189826906671E-2</v>
      </c>
      <c r="G53" s="110">
        <f t="shared" si="2"/>
        <v>-4.5719999999999992</v>
      </c>
      <c r="H53" s="188">
        <f t="shared" ref="H53:H56" si="45">ROUND((F53-D53)*100,2)</f>
        <v>-0.24</v>
      </c>
      <c r="I53" s="92">
        <f t="shared" ref="I53:I56" si="46">(E53-C53)/C53</f>
        <v>-0.17149287321830453</v>
      </c>
      <c r="J53" s="126">
        <v>21.608000000000001</v>
      </c>
      <c r="K53" s="182">
        <f>J53/$B$52</f>
        <v>1.130995064196846E-2</v>
      </c>
      <c r="L53" s="113">
        <f t="shared" si="6"/>
        <v>-5.0519999999999996</v>
      </c>
      <c r="M53" s="183">
        <f t="shared" si="7"/>
        <v>-0.26</v>
      </c>
      <c r="N53" s="95">
        <f t="shared" si="8"/>
        <v>-0.18949737434358588</v>
      </c>
    </row>
    <row r="54" spans="1:14" x14ac:dyDescent="0.2">
      <c r="A54" s="10" t="s">
        <v>1</v>
      </c>
      <c r="B54" s="178"/>
      <c r="C54" s="179">
        <v>165.70500000000001</v>
      </c>
      <c r="D54" s="208">
        <f t="shared" ref="D54:D56" si="47">C54/$B$52</f>
        <v>8.6732477375387987E-2</v>
      </c>
      <c r="E54" s="125">
        <v>147.12700000000001</v>
      </c>
      <c r="F54" s="92">
        <f t="shared" ref="F54:F56" si="48">E54/$B$52</f>
        <v>7.700847408834198E-2</v>
      </c>
      <c r="G54" s="110">
        <f t="shared" si="2"/>
        <v>-18.578000000000003</v>
      </c>
      <c r="H54" s="188">
        <f t="shared" si="45"/>
        <v>-0.97</v>
      </c>
      <c r="I54" s="92">
        <f t="shared" si="46"/>
        <v>-0.11211490299025377</v>
      </c>
      <c r="J54" s="126">
        <v>146.93100000000001</v>
      </c>
      <c r="K54" s="182">
        <f t="shared" ref="K54:K56" si="49">J54/$B$52</f>
        <v>7.6905884754492213E-2</v>
      </c>
      <c r="L54" s="113">
        <f t="shared" si="6"/>
        <v>-18.774000000000001</v>
      </c>
      <c r="M54" s="183">
        <f t="shared" si="7"/>
        <v>-0.98</v>
      </c>
      <c r="N54" s="95">
        <f t="shared" si="8"/>
        <v>-0.11329772788992486</v>
      </c>
    </row>
    <row r="55" spans="1:14" x14ac:dyDescent="0.2">
      <c r="A55" s="10" t="s">
        <v>2</v>
      </c>
      <c r="B55" s="178"/>
      <c r="C55" s="179">
        <v>439.315</v>
      </c>
      <c r="D55" s="208">
        <f t="shared" si="47"/>
        <v>0.2299440469398544</v>
      </c>
      <c r="E55" s="125">
        <v>436.31400000000002</v>
      </c>
      <c r="F55" s="92">
        <f t="shared" si="48"/>
        <v>0.22837327861902196</v>
      </c>
      <c r="G55" s="110">
        <f t="shared" si="2"/>
        <v>-3.0009999999999764</v>
      </c>
      <c r="H55" s="188">
        <f t="shared" si="45"/>
        <v>-0.16</v>
      </c>
      <c r="I55" s="92">
        <f t="shared" si="46"/>
        <v>-6.8310893094931345E-3</v>
      </c>
      <c r="J55" s="126">
        <v>436.31400000000002</v>
      </c>
      <c r="K55" s="182">
        <f t="shared" si="49"/>
        <v>0.22837327861902196</v>
      </c>
      <c r="L55" s="113">
        <f t="shared" si="6"/>
        <v>-3.0009999999999764</v>
      </c>
      <c r="M55" s="183">
        <f t="shared" si="7"/>
        <v>-0.16</v>
      </c>
      <c r="N55" s="95">
        <f t="shared" si="8"/>
        <v>-6.8310893094931345E-3</v>
      </c>
    </row>
    <row r="56" spans="1:14" x14ac:dyDescent="0.2">
      <c r="A56" s="10" t="s">
        <v>3</v>
      </c>
      <c r="B56" s="178"/>
      <c r="C56" s="179">
        <v>697.38400000000001</v>
      </c>
      <c r="D56" s="208">
        <f t="shared" si="47"/>
        <v>0.3650212244769776</v>
      </c>
      <c r="E56" s="125">
        <v>697.38400000000001</v>
      </c>
      <c r="F56" s="92">
        <f t="shared" si="48"/>
        <v>0.3650212244769776</v>
      </c>
      <c r="G56" s="110">
        <f t="shared" si="2"/>
        <v>0</v>
      </c>
      <c r="H56" s="188">
        <f t="shared" si="45"/>
        <v>0</v>
      </c>
      <c r="I56" s="92">
        <f t="shared" si="46"/>
        <v>0</v>
      </c>
      <c r="J56" s="126">
        <v>697.38400000000001</v>
      </c>
      <c r="K56" s="182">
        <f t="shared" si="49"/>
        <v>0.3650212244769776</v>
      </c>
      <c r="L56" s="113">
        <f t="shared" si="6"/>
        <v>0</v>
      </c>
      <c r="M56" s="183">
        <f t="shared" si="7"/>
        <v>0</v>
      </c>
      <c r="N56" s="95">
        <f t="shared" si="8"/>
        <v>0</v>
      </c>
    </row>
    <row r="57" spans="1:14" x14ac:dyDescent="0.2">
      <c r="A57" s="4" t="s">
        <v>52</v>
      </c>
      <c r="B57" s="178">
        <v>203.99799999999999</v>
      </c>
      <c r="C57" s="179"/>
      <c r="D57" s="208"/>
      <c r="E57" s="125"/>
      <c r="F57" s="92"/>
      <c r="G57" s="110"/>
      <c r="H57" s="188"/>
      <c r="I57" s="92"/>
      <c r="J57" s="126"/>
      <c r="K57" s="182"/>
      <c r="L57" s="113"/>
      <c r="M57" s="183"/>
      <c r="N57" s="95"/>
    </row>
    <row r="58" spans="1:14" x14ac:dyDescent="0.2">
      <c r="A58" s="10" t="s">
        <v>0</v>
      </c>
      <c r="B58" s="178"/>
      <c r="C58" s="179">
        <v>5.0090000000000003</v>
      </c>
      <c r="D58" s="208">
        <f>C58/$B$57</f>
        <v>2.4554162295708785E-2</v>
      </c>
      <c r="E58" s="125">
        <v>4.0720000000000001</v>
      </c>
      <c r="F58" s="92">
        <f>E58/$B$57</f>
        <v>1.9960980009607939E-2</v>
      </c>
      <c r="G58" s="110">
        <f t="shared" si="2"/>
        <v>-0.93700000000000028</v>
      </c>
      <c r="H58" s="188">
        <f t="shared" ref="H58:H61" si="50">ROUND((F58-D58)*100,2)</f>
        <v>-0.46</v>
      </c>
      <c r="I58" s="92">
        <f t="shared" ref="I58:I61" si="51">(E58-C58)/C58</f>
        <v>-0.18706328608504696</v>
      </c>
      <c r="J58" s="126">
        <v>3.714</v>
      </c>
      <c r="K58" s="182">
        <f>J58/$B$57</f>
        <v>1.8206060843733763E-2</v>
      </c>
      <c r="L58" s="113">
        <f t="shared" si="6"/>
        <v>-1.2950000000000004</v>
      </c>
      <c r="M58" s="183">
        <f t="shared" si="7"/>
        <v>-0.63</v>
      </c>
      <c r="N58" s="95">
        <f t="shared" si="8"/>
        <v>-0.25853463765222606</v>
      </c>
    </row>
    <row r="59" spans="1:14" x14ac:dyDescent="0.2">
      <c r="A59" s="10" t="s">
        <v>1</v>
      </c>
      <c r="B59" s="178"/>
      <c r="C59" s="179">
        <v>31.039000000000001</v>
      </c>
      <c r="D59" s="180">
        <f t="shared" ref="D59:D61" si="52">C59/$B$57</f>
        <v>0.15215345248482828</v>
      </c>
      <c r="E59" s="125">
        <v>27.581</v>
      </c>
      <c r="F59" s="92">
        <f t="shared" ref="F59:F61" si="53">E59/$B$57</f>
        <v>0.13520230590495985</v>
      </c>
      <c r="G59" s="110">
        <f t="shared" si="2"/>
        <v>-3.458000000000002</v>
      </c>
      <c r="H59" s="188">
        <f t="shared" si="50"/>
        <v>-1.7</v>
      </c>
      <c r="I59" s="92">
        <f t="shared" si="51"/>
        <v>-0.11140822835787241</v>
      </c>
      <c r="J59" s="126">
        <v>27.419</v>
      </c>
      <c r="K59" s="182">
        <f t="shared" ref="K59:K61" si="54">J59/$B$57</f>
        <v>0.13440818047235759</v>
      </c>
      <c r="L59" s="113">
        <f t="shared" si="6"/>
        <v>-3.620000000000001</v>
      </c>
      <c r="M59" s="183">
        <f t="shared" si="7"/>
        <v>-1.77</v>
      </c>
      <c r="N59" s="95">
        <f t="shared" si="8"/>
        <v>-0.11662746866844939</v>
      </c>
    </row>
    <row r="60" spans="1:14" x14ac:dyDescent="0.2">
      <c r="A60" s="10" t="s">
        <v>2</v>
      </c>
      <c r="B60" s="178"/>
      <c r="C60" s="179">
        <v>73.614000000000004</v>
      </c>
      <c r="D60" s="180">
        <f t="shared" si="52"/>
        <v>0.3608564789850881</v>
      </c>
      <c r="E60" s="125">
        <v>73.075000000000003</v>
      </c>
      <c r="F60" s="92">
        <f t="shared" si="53"/>
        <v>0.35821429621859041</v>
      </c>
      <c r="G60" s="110">
        <f t="shared" si="2"/>
        <v>-0.53900000000000148</v>
      </c>
      <c r="H60" s="188">
        <f t="shared" si="50"/>
        <v>-0.26</v>
      </c>
      <c r="I60" s="92">
        <f t="shared" si="51"/>
        <v>-7.3219767978917249E-3</v>
      </c>
      <c r="J60" s="126">
        <v>73.075000000000003</v>
      </c>
      <c r="K60" s="182">
        <f t="shared" si="54"/>
        <v>0.35821429621859041</v>
      </c>
      <c r="L60" s="113">
        <f t="shared" si="6"/>
        <v>-0.53900000000000148</v>
      </c>
      <c r="M60" s="183">
        <f t="shared" si="7"/>
        <v>-0.26</v>
      </c>
      <c r="N60" s="95">
        <f t="shared" si="8"/>
        <v>-7.3219767978917249E-3</v>
      </c>
    </row>
    <row r="61" spans="1:14" ht="13.5" thickBot="1" x14ac:dyDescent="0.25">
      <c r="A61" s="13" t="s">
        <v>3</v>
      </c>
      <c r="B61" s="192"/>
      <c r="C61" s="193">
        <v>104.47</v>
      </c>
      <c r="D61" s="194">
        <f t="shared" si="52"/>
        <v>0.51211286385160637</v>
      </c>
      <c r="E61" s="195">
        <v>104.47</v>
      </c>
      <c r="F61" s="196">
        <f t="shared" si="53"/>
        <v>0.51211286385160637</v>
      </c>
      <c r="G61" s="210">
        <f t="shared" si="2"/>
        <v>0</v>
      </c>
      <c r="H61" s="211">
        <f t="shared" si="50"/>
        <v>0</v>
      </c>
      <c r="I61" s="196">
        <f t="shared" si="51"/>
        <v>0</v>
      </c>
      <c r="J61" s="199">
        <v>104.47</v>
      </c>
      <c r="K61" s="200">
        <f t="shared" si="54"/>
        <v>0.51211286385160637</v>
      </c>
      <c r="L61" s="201">
        <f t="shared" si="6"/>
        <v>0</v>
      </c>
      <c r="M61" s="202">
        <f t="shared" si="7"/>
        <v>0</v>
      </c>
      <c r="N61" s="137">
        <f t="shared" si="8"/>
        <v>0</v>
      </c>
    </row>
    <row r="62" spans="1:14" ht="12.75" customHeight="1" x14ac:dyDescent="0.2">
      <c r="A62" s="233" t="s">
        <v>76</v>
      </c>
      <c r="B62" s="233"/>
      <c r="C62" s="233"/>
      <c r="D62" s="233"/>
      <c r="E62" s="233"/>
      <c r="F62" s="233"/>
      <c r="G62" s="233"/>
      <c r="H62" s="233"/>
      <c r="I62" s="233"/>
    </row>
    <row r="63" spans="1:14" ht="118.5" customHeight="1" x14ac:dyDescent="0.2">
      <c r="A63" s="219" t="s">
        <v>123</v>
      </c>
      <c r="B63" s="219"/>
      <c r="C63" s="219"/>
      <c r="D63" s="219"/>
      <c r="E63" s="219"/>
      <c r="F63" s="219"/>
      <c r="G63" s="219"/>
      <c r="H63" s="219"/>
      <c r="I63" s="219"/>
    </row>
    <row r="64" spans="1:14" ht="27.95" customHeight="1" x14ac:dyDescent="0.2">
      <c r="A64" s="220" t="s">
        <v>120</v>
      </c>
      <c r="B64" s="220"/>
      <c r="C64" s="220"/>
      <c r="D64" s="220"/>
      <c r="E64" s="220"/>
      <c r="F64" s="220"/>
      <c r="G64" s="220"/>
      <c r="H64" s="220"/>
      <c r="I64" s="220"/>
    </row>
  </sheetData>
  <mergeCells count="7">
    <mergeCell ref="A64:I64"/>
    <mergeCell ref="B6:D6"/>
    <mergeCell ref="J6:N6"/>
    <mergeCell ref="E6:I6"/>
    <mergeCell ref="E5:G5"/>
    <mergeCell ref="A62:I62"/>
    <mergeCell ref="A63:I63"/>
  </mergeCells>
  <pageMargins left="0.7" right="0.7" top="0.75" bottom="0.75" header="0.3" footer="0.3"/>
  <pageSetup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CB820-5BD0-4C50-8B31-2ED327BA7BA8}">
  <dimension ref="A1:N50"/>
  <sheetViews>
    <sheetView topLeftCell="C5" zoomScaleNormal="100" workbookViewId="0">
      <selection activeCell="L18" sqref="L18"/>
    </sheetView>
  </sheetViews>
  <sheetFormatPr defaultColWidth="9.140625" defaultRowHeight="12.75" x14ac:dyDescent="0.2"/>
  <cols>
    <col min="1" max="1" width="48.85546875" style="1" customWidth="1"/>
    <col min="2" max="2" width="12.28515625" style="14" customWidth="1"/>
    <col min="3" max="3" width="10.85546875" style="14" customWidth="1"/>
    <col min="4" max="4" width="15.140625" style="14" customWidth="1"/>
    <col min="5" max="5" width="10.140625" style="14" customWidth="1"/>
    <col min="6" max="6" width="14" style="14" customWidth="1"/>
    <col min="7" max="7" width="14.140625" style="14" customWidth="1"/>
    <col min="8" max="8" width="15.85546875" style="14" customWidth="1"/>
    <col min="9" max="9" width="13.85546875" style="14" customWidth="1"/>
    <col min="10" max="14" width="13.85546875" style="1" customWidth="1"/>
    <col min="15" max="16384" width="9.140625" style="1"/>
  </cols>
  <sheetData>
    <row r="1" spans="1:14" s="24" customFormat="1" x14ac:dyDescent="0.2">
      <c r="A1" s="22" t="s">
        <v>71</v>
      </c>
      <c r="B1" s="23"/>
      <c r="C1" s="19"/>
      <c r="D1" s="19"/>
      <c r="E1" s="19"/>
      <c r="F1" s="19"/>
      <c r="G1" s="19"/>
      <c r="H1" s="19"/>
      <c r="I1" s="19"/>
    </row>
    <row r="2" spans="1:14" s="24" customFormat="1" x14ac:dyDescent="0.2">
      <c r="A2" s="5" t="s">
        <v>130</v>
      </c>
      <c r="B2" s="23"/>
      <c r="C2" s="19"/>
      <c r="D2" s="19"/>
      <c r="E2" s="19"/>
      <c r="F2" s="19"/>
      <c r="G2" s="19"/>
      <c r="H2" s="19"/>
      <c r="I2" s="19"/>
    </row>
    <row r="3" spans="1:14" s="24" customFormat="1" x14ac:dyDescent="0.2">
      <c r="A3" s="28" t="s">
        <v>118</v>
      </c>
      <c r="B3" s="23"/>
      <c r="C3" s="19"/>
      <c r="D3" s="19"/>
      <c r="E3" s="19"/>
      <c r="F3" s="19"/>
      <c r="G3" s="19"/>
      <c r="H3" s="19"/>
      <c r="I3" s="19"/>
    </row>
    <row r="4" spans="1:14" s="24" customFormat="1" x14ac:dyDescent="0.2">
      <c r="A4" s="27" t="s">
        <v>119</v>
      </c>
      <c r="B4" s="23"/>
      <c r="C4" s="19"/>
      <c r="D4" s="19"/>
      <c r="E4" s="19"/>
      <c r="F4" s="19"/>
      <c r="G4" s="19"/>
      <c r="H4" s="19"/>
      <c r="I4" s="19"/>
    </row>
    <row r="5" spans="1:14" s="24" customFormat="1" x14ac:dyDescent="0.2">
      <c r="A5" s="24" t="s">
        <v>100</v>
      </c>
      <c r="B5" s="19"/>
      <c r="C5" s="19"/>
      <c r="D5" s="19"/>
      <c r="E5" s="224"/>
      <c r="F5" s="224"/>
      <c r="G5" s="224"/>
      <c r="H5" s="19"/>
      <c r="I5" s="19"/>
    </row>
    <row r="6" spans="1:14" s="24" customFormat="1" ht="30.6" customHeight="1" x14ac:dyDescent="0.2">
      <c r="B6" s="221" t="s">
        <v>156</v>
      </c>
      <c r="C6" s="221"/>
      <c r="D6" s="221"/>
      <c r="E6" s="237" t="s">
        <v>158</v>
      </c>
      <c r="F6" s="238"/>
      <c r="G6" s="238"/>
      <c r="H6" s="238"/>
      <c r="I6" s="238"/>
      <c r="J6" s="234" t="s">
        <v>162</v>
      </c>
      <c r="K6" s="235"/>
      <c r="L6" s="235"/>
      <c r="M6" s="235"/>
      <c r="N6" s="236"/>
    </row>
    <row r="7" spans="1:14" s="24" customFormat="1" ht="55.9" customHeight="1" thickBot="1" x14ac:dyDescent="0.25">
      <c r="A7" s="25"/>
      <c r="B7" s="72" t="s">
        <v>63</v>
      </c>
      <c r="C7" s="80" t="s">
        <v>88</v>
      </c>
      <c r="D7" s="73" t="s">
        <v>87</v>
      </c>
      <c r="E7" s="74" t="s">
        <v>89</v>
      </c>
      <c r="F7" s="75" t="s">
        <v>86</v>
      </c>
      <c r="G7" s="75" t="s">
        <v>64</v>
      </c>
      <c r="H7" s="75" t="s">
        <v>65</v>
      </c>
      <c r="I7" s="75" t="s">
        <v>68</v>
      </c>
      <c r="J7" s="76" t="s">
        <v>89</v>
      </c>
      <c r="K7" s="77" t="s">
        <v>86</v>
      </c>
      <c r="L7" s="77" t="s">
        <v>64</v>
      </c>
      <c r="M7" s="77" t="s">
        <v>65</v>
      </c>
      <c r="N7" s="78" t="s">
        <v>68</v>
      </c>
    </row>
    <row r="8" spans="1:14" ht="15" x14ac:dyDescent="0.2">
      <c r="A8" s="1" t="s">
        <v>84</v>
      </c>
      <c r="B8" s="155">
        <v>8068</v>
      </c>
      <c r="C8" s="156"/>
      <c r="D8" s="157"/>
      <c r="E8" s="158"/>
      <c r="F8" s="159"/>
      <c r="G8" s="160"/>
      <c r="H8" s="161"/>
      <c r="I8" s="104"/>
      <c r="J8" s="162"/>
      <c r="K8" s="163"/>
      <c r="L8" s="164"/>
      <c r="M8" s="165"/>
      <c r="N8" s="166"/>
    </row>
    <row r="9" spans="1:14" ht="15" x14ac:dyDescent="0.2">
      <c r="A9" s="9" t="s">
        <v>82</v>
      </c>
      <c r="B9" s="167"/>
      <c r="C9" s="168"/>
      <c r="D9" s="169"/>
      <c r="E9" s="170"/>
      <c r="F9" s="171"/>
      <c r="G9" s="121"/>
      <c r="H9" s="172"/>
      <c r="I9" s="121"/>
      <c r="J9" s="173"/>
      <c r="K9" s="174"/>
      <c r="L9" s="175"/>
      <c r="M9" s="176"/>
      <c r="N9" s="177"/>
    </row>
    <row r="10" spans="1:14" x14ac:dyDescent="0.2">
      <c r="A10" s="4" t="s">
        <v>0</v>
      </c>
      <c r="B10" s="178"/>
      <c r="C10" s="179">
        <v>436.64299999999997</v>
      </c>
      <c r="D10" s="180">
        <f>C10/$B$8</f>
        <v>5.4120352007932568E-2</v>
      </c>
      <c r="E10" s="125">
        <v>377.25900000000001</v>
      </c>
      <c r="F10" s="92">
        <f>E10/$B$8</f>
        <v>4.6759915716410513E-2</v>
      </c>
      <c r="G10" s="110">
        <f>E10-C10</f>
        <v>-59.383999999999958</v>
      </c>
      <c r="H10" s="181">
        <f>ROUND((F10-D10)*100,2)</f>
        <v>-0.74</v>
      </c>
      <c r="I10" s="92">
        <f>(E10-C10)/C10</f>
        <v>-0.13600126419065453</v>
      </c>
      <c r="J10" s="126">
        <v>368.62099999999998</v>
      </c>
      <c r="K10" s="182">
        <f>J10/$B$8</f>
        <v>4.5689266236985618E-2</v>
      </c>
      <c r="L10" s="113">
        <f>J10-C10</f>
        <v>-68.021999999999991</v>
      </c>
      <c r="M10" s="183">
        <f>ROUND((K10-D10)*100,2)</f>
        <v>-0.84</v>
      </c>
      <c r="N10" s="95">
        <f>(J10-C10)/C10</f>
        <v>-0.15578401577490078</v>
      </c>
    </row>
    <row r="11" spans="1:14" x14ac:dyDescent="0.2">
      <c r="A11" s="4" t="s">
        <v>1</v>
      </c>
      <c r="B11" s="178"/>
      <c r="C11" s="179">
        <v>1287.0119999999999</v>
      </c>
      <c r="D11" s="180">
        <f t="shared" ref="D11:F13" si="0">C11/$B$8</f>
        <v>0.15952057511155179</v>
      </c>
      <c r="E11" s="125">
        <v>1184.1890000000001</v>
      </c>
      <c r="F11" s="92">
        <f t="shared" si="0"/>
        <v>0.1467760287555776</v>
      </c>
      <c r="G11" s="110">
        <f t="shared" ref="G11:G47" si="1">E11-C11</f>
        <v>-102.82299999999987</v>
      </c>
      <c r="H11" s="181">
        <f t="shared" ref="H11:H13" si="2">ROUND((F11-D11)*100,2)</f>
        <v>-1.27</v>
      </c>
      <c r="I11" s="92">
        <f t="shared" ref="I11:I13" si="3">(E11-C11)/C11</f>
        <v>-7.9892805972282988E-2</v>
      </c>
      <c r="J11" s="126">
        <v>1176.326</v>
      </c>
      <c r="K11" s="182">
        <f t="shared" ref="K11:K13" si="4">J11/$B$8</f>
        <v>0.14580143777887952</v>
      </c>
      <c r="L11" s="113">
        <f t="shared" ref="L11:L47" si="5">J11-C11</f>
        <v>-110.68599999999992</v>
      </c>
      <c r="M11" s="183">
        <f t="shared" ref="M11:M47" si="6">ROUND((K11-D11)*100,2)</f>
        <v>-1.37</v>
      </c>
      <c r="N11" s="95">
        <f t="shared" ref="N11:N47" si="7">(J11-C11)/C11</f>
        <v>-8.6002306116803831E-2</v>
      </c>
    </row>
    <row r="12" spans="1:14" x14ac:dyDescent="0.2">
      <c r="A12" s="4" t="s">
        <v>2</v>
      </c>
      <c r="B12" s="178"/>
      <c r="C12" s="179">
        <v>2621.837</v>
      </c>
      <c r="D12" s="180">
        <f t="shared" si="0"/>
        <v>0.32496740208230046</v>
      </c>
      <c r="E12" s="125">
        <v>2609.9459999999999</v>
      </c>
      <c r="F12" s="92">
        <f t="shared" si="0"/>
        <v>0.32349355478433317</v>
      </c>
      <c r="G12" s="110">
        <f t="shared" si="1"/>
        <v>-11.891000000000076</v>
      </c>
      <c r="H12" s="181">
        <f t="shared" si="2"/>
        <v>-0.15</v>
      </c>
      <c r="I12" s="92">
        <f t="shared" si="3"/>
        <v>-4.5353696663827979E-3</v>
      </c>
      <c r="J12" s="126">
        <v>2609.5430000000001</v>
      </c>
      <c r="K12" s="182">
        <f t="shared" si="4"/>
        <v>0.32344360436291525</v>
      </c>
      <c r="L12" s="113">
        <f t="shared" si="5"/>
        <v>-12.293999999999869</v>
      </c>
      <c r="M12" s="183">
        <f t="shared" si="6"/>
        <v>-0.15</v>
      </c>
      <c r="N12" s="95">
        <f t="shared" si="7"/>
        <v>-4.6890786879580501E-3</v>
      </c>
    </row>
    <row r="13" spans="1:14" x14ac:dyDescent="0.2">
      <c r="A13" s="4" t="s">
        <v>3</v>
      </c>
      <c r="B13" s="178"/>
      <c r="C13" s="179">
        <v>3563.5839999999998</v>
      </c>
      <c r="D13" s="180">
        <f t="shared" si="0"/>
        <v>0.44169360436291522</v>
      </c>
      <c r="E13" s="125">
        <v>3563.4740000000002</v>
      </c>
      <c r="F13" s="92">
        <f t="shared" si="0"/>
        <v>0.44167997025285077</v>
      </c>
      <c r="G13" s="110">
        <f t="shared" si="1"/>
        <v>-0.10999999999967258</v>
      </c>
      <c r="H13" s="181">
        <f t="shared" si="2"/>
        <v>0</v>
      </c>
      <c r="I13" s="92">
        <f t="shared" si="3"/>
        <v>-3.0867800506364545E-5</v>
      </c>
      <c r="J13" s="126">
        <v>3563.4290000000001</v>
      </c>
      <c r="K13" s="182">
        <f t="shared" si="4"/>
        <v>0.44167439266236985</v>
      </c>
      <c r="L13" s="113">
        <f t="shared" si="5"/>
        <v>-0.15499999999974534</v>
      </c>
      <c r="M13" s="183">
        <f t="shared" si="6"/>
        <v>0</v>
      </c>
      <c r="N13" s="95">
        <f t="shared" si="7"/>
        <v>-4.3495537077208041E-5</v>
      </c>
    </row>
    <row r="14" spans="1:14" x14ac:dyDescent="0.2">
      <c r="A14" s="6" t="s">
        <v>112</v>
      </c>
      <c r="B14" s="178">
        <v>5981</v>
      </c>
      <c r="C14" s="179"/>
      <c r="D14" s="180"/>
      <c r="E14" s="125"/>
      <c r="F14" s="92"/>
      <c r="G14" s="110"/>
      <c r="H14" s="184"/>
      <c r="I14" s="92"/>
      <c r="J14" s="126"/>
      <c r="K14" s="182"/>
      <c r="L14" s="113"/>
      <c r="M14" s="183"/>
      <c r="N14" s="95"/>
    </row>
    <row r="15" spans="1:14" x14ac:dyDescent="0.2">
      <c r="A15" s="9" t="s">
        <v>13</v>
      </c>
      <c r="B15" s="185"/>
      <c r="C15" s="179"/>
      <c r="D15" s="186"/>
      <c r="E15" s="120"/>
      <c r="F15" s="187"/>
      <c r="G15" s="110"/>
      <c r="H15" s="188"/>
      <c r="I15" s="92"/>
      <c r="J15" s="123"/>
      <c r="K15" s="189"/>
      <c r="L15" s="113"/>
      <c r="M15" s="183"/>
      <c r="N15" s="95"/>
    </row>
    <row r="16" spans="1:14" x14ac:dyDescent="0.2">
      <c r="A16" s="4" t="s">
        <v>0</v>
      </c>
      <c r="B16" s="178"/>
      <c r="C16" s="179">
        <v>389.267</v>
      </c>
      <c r="D16" s="180">
        <f>C16/$B$14</f>
        <v>6.5083932452767099E-2</v>
      </c>
      <c r="E16" s="125">
        <v>343.72500000000002</v>
      </c>
      <c r="F16" s="92">
        <f>E16/$B$14</f>
        <v>5.7469486707908378E-2</v>
      </c>
      <c r="G16" s="110">
        <f t="shared" si="1"/>
        <v>-45.541999999999973</v>
      </c>
      <c r="H16" s="181">
        <f t="shared" ref="H16:H19" si="8">ROUND((F16-D16)*100,2)</f>
        <v>-0.76</v>
      </c>
      <c r="I16" s="92">
        <f t="shared" ref="I16:I19" si="9">(E16-C16)/C16</f>
        <v>-0.11699424816385662</v>
      </c>
      <c r="J16" s="126">
        <v>337.565</v>
      </c>
      <c r="K16" s="182">
        <f>J16/$B$14</f>
        <v>5.6439558602240425E-2</v>
      </c>
      <c r="L16" s="113">
        <f t="shared" si="5"/>
        <v>-51.701999999999998</v>
      </c>
      <c r="M16" s="183">
        <f t="shared" si="6"/>
        <v>-0.86</v>
      </c>
      <c r="N16" s="95">
        <f t="shared" si="7"/>
        <v>-0.13281886211777519</v>
      </c>
    </row>
    <row r="17" spans="1:14" x14ac:dyDescent="0.2">
      <c r="A17" s="4" t="s">
        <v>1</v>
      </c>
      <c r="B17" s="178"/>
      <c r="C17" s="179">
        <v>1022.561</v>
      </c>
      <c r="D17" s="180">
        <f t="shared" ref="D17:F19" si="10">C17/$B$14</f>
        <v>0.17096823273700051</v>
      </c>
      <c r="E17" s="125">
        <v>952.72</v>
      </c>
      <c r="F17" s="92">
        <f t="shared" si="10"/>
        <v>0.15929108844674805</v>
      </c>
      <c r="G17" s="110">
        <f t="shared" si="1"/>
        <v>-69.841000000000008</v>
      </c>
      <c r="H17" s="181">
        <f t="shared" si="8"/>
        <v>-1.17</v>
      </c>
      <c r="I17" s="92">
        <f t="shared" si="9"/>
        <v>-6.8300081853307534E-2</v>
      </c>
      <c r="J17" s="126">
        <v>949.26499999999999</v>
      </c>
      <c r="K17" s="182">
        <f t="shared" ref="K17:K19" si="11">J17/$B$14</f>
        <v>0.1587134258485203</v>
      </c>
      <c r="L17" s="113">
        <f t="shared" si="5"/>
        <v>-73.296000000000049</v>
      </c>
      <c r="M17" s="183">
        <f t="shared" si="6"/>
        <v>-1.23</v>
      </c>
      <c r="N17" s="95">
        <f t="shared" si="7"/>
        <v>-7.1678853388697644E-2</v>
      </c>
    </row>
    <row r="18" spans="1:14" x14ac:dyDescent="0.2">
      <c r="A18" s="4" t="s">
        <v>2</v>
      </c>
      <c r="B18" s="178"/>
      <c r="C18" s="179">
        <v>1905.3989999999999</v>
      </c>
      <c r="D18" s="180">
        <f t="shared" si="10"/>
        <v>0.31857532185253301</v>
      </c>
      <c r="E18" s="125">
        <v>1898.174</v>
      </c>
      <c r="F18" s="92">
        <f t="shared" si="10"/>
        <v>0.3173673298779468</v>
      </c>
      <c r="G18" s="110">
        <f t="shared" si="1"/>
        <v>-7.2249999999999091</v>
      </c>
      <c r="H18" s="181">
        <f t="shared" si="8"/>
        <v>-0.12</v>
      </c>
      <c r="I18" s="92">
        <f t="shared" si="9"/>
        <v>-3.7918567187239572E-3</v>
      </c>
      <c r="J18" s="126">
        <v>1898.133</v>
      </c>
      <c r="K18" s="182">
        <f t="shared" si="11"/>
        <v>0.31736047483698376</v>
      </c>
      <c r="L18" s="113">
        <f t="shared" si="5"/>
        <v>-7.265999999999849</v>
      </c>
      <c r="M18" s="183">
        <f t="shared" si="6"/>
        <v>-0.12</v>
      </c>
      <c r="N18" s="95">
        <f t="shared" si="7"/>
        <v>-3.8133745215568234E-3</v>
      </c>
    </row>
    <row r="19" spans="1:14" x14ac:dyDescent="0.2">
      <c r="A19" s="4" t="s">
        <v>3</v>
      </c>
      <c r="B19" s="178"/>
      <c r="C19" s="179">
        <v>2527.0650000000001</v>
      </c>
      <c r="D19" s="180">
        <f t="shared" si="10"/>
        <v>0.42251546564119713</v>
      </c>
      <c r="E19" s="125">
        <v>2526.9549999999999</v>
      </c>
      <c r="F19" s="92">
        <f t="shared" si="10"/>
        <v>0.42249707406788162</v>
      </c>
      <c r="G19" s="110">
        <f t="shared" si="1"/>
        <v>-0.11000000000012733</v>
      </c>
      <c r="H19" s="181">
        <f t="shared" si="8"/>
        <v>0</v>
      </c>
      <c r="I19" s="92">
        <f t="shared" si="9"/>
        <v>-4.3528757669520698E-5</v>
      </c>
      <c r="J19" s="126">
        <v>2526.91</v>
      </c>
      <c r="K19" s="182">
        <f t="shared" si="11"/>
        <v>0.42248955024243434</v>
      </c>
      <c r="L19" s="113">
        <f t="shared" si="5"/>
        <v>-0.15500000000020009</v>
      </c>
      <c r="M19" s="183">
        <f t="shared" si="6"/>
        <v>0</v>
      </c>
      <c r="N19" s="95">
        <f t="shared" si="7"/>
        <v>-6.1335976716150986E-5</v>
      </c>
    </row>
    <row r="20" spans="1:14" x14ac:dyDescent="0.2">
      <c r="A20" s="1" t="s">
        <v>60</v>
      </c>
      <c r="B20" s="178">
        <v>2087</v>
      </c>
      <c r="C20" s="179"/>
      <c r="D20" s="180"/>
      <c r="E20" s="125"/>
      <c r="F20" s="92"/>
      <c r="G20" s="110"/>
      <c r="H20" s="184"/>
      <c r="I20" s="92"/>
      <c r="J20" s="126"/>
      <c r="K20" s="182"/>
      <c r="L20" s="113"/>
      <c r="M20" s="183"/>
      <c r="N20" s="95"/>
    </row>
    <row r="21" spans="1:14" x14ac:dyDescent="0.2">
      <c r="A21" s="9" t="s">
        <v>13</v>
      </c>
      <c r="B21" s="185"/>
      <c r="C21" s="190"/>
      <c r="D21" s="186"/>
      <c r="E21" s="120"/>
      <c r="F21" s="187"/>
      <c r="G21" s="110"/>
      <c r="H21" s="188"/>
      <c r="I21" s="92"/>
      <c r="J21" s="123"/>
      <c r="K21" s="189"/>
      <c r="L21" s="113"/>
      <c r="M21" s="183"/>
      <c r="N21" s="95"/>
    </row>
    <row r="22" spans="1:14" x14ac:dyDescent="0.2">
      <c r="A22" s="4" t="s">
        <v>0</v>
      </c>
      <c r="B22" s="178"/>
      <c r="C22" s="179">
        <v>47.375999999999998</v>
      </c>
      <c r="D22" s="180">
        <f>C22/$B$20</f>
        <v>2.2700527072352657E-2</v>
      </c>
      <c r="E22" s="125">
        <v>33.533999999999999</v>
      </c>
      <c r="F22" s="92">
        <f>E22/$B$20</f>
        <v>1.6068040249161475E-2</v>
      </c>
      <c r="G22" s="191">
        <f t="shared" si="1"/>
        <v>-13.841999999999999</v>
      </c>
      <c r="H22" s="181">
        <f t="shared" ref="H22:H25" si="12">ROUND((F22-D22)*100,2)</f>
        <v>-0.66</v>
      </c>
      <c r="I22" s="92">
        <f t="shared" ref="I22:I25" si="13">(E22-C22)/C22</f>
        <v>-0.29217325227963525</v>
      </c>
      <c r="J22" s="126">
        <v>31.056000000000001</v>
      </c>
      <c r="K22" s="182">
        <f>J22/$B$20</f>
        <v>1.4880689985625299E-2</v>
      </c>
      <c r="L22" s="113">
        <f t="shared" si="5"/>
        <v>-16.319999999999997</v>
      </c>
      <c r="M22" s="183">
        <f t="shared" si="6"/>
        <v>-0.78</v>
      </c>
      <c r="N22" s="95">
        <f t="shared" si="7"/>
        <v>-0.34447821681864232</v>
      </c>
    </row>
    <row r="23" spans="1:14" x14ac:dyDescent="0.2">
      <c r="A23" s="4" t="s">
        <v>1</v>
      </c>
      <c r="B23" s="178"/>
      <c r="C23" s="179">
        <v>264.45100000000002</v>
      </c>
      <c r="D23" s="180">
        <f t="shared" ref="D23:F25" si="14">C23/$B$20</f>
        <v>0.12671346430282704</v>
      </c>
      <c r="E23" s="125">
        <v>231.46899999999999</v>
      </c>
      <c r="F23" s="92">
        <f t="shared" si="14"/>
        <v>0.11090991854336368</v>
      </c>
      <c r="G23" s="191">
        <f t="shared" si="1"/>
        <v>-32.982000000000028</v>
      </c>
      <c r="H23" s="181">
        <f t="shared" si="12"/>
        <v>-1.58</v>
      </c>
      <c r="I23" s="92">
        <f t="shared" si="13"/>
        <v>-0.12471875697199113</v>
      </c>
      <c r="J23" s="126">
        <v>227.06100000000001</v>
      </c>
      <c r="K23" s="182">
        <f t="shared" ref="K23:K25" si="15">J23/$B$20</f>
        <v>0.10879779587925252</v>
      </c>
      <c r="L23" s="113">
        <f t="shared" si="5"/>
        <v>-37.390000000000015</v>
      </c>
      <c r="M23" s="183">
        <f t="shared" si="6"/>
        <v>-1.79</v>
      </c>
      <c r="N23" s="95">
        <f t="shared" si="7"/>
        <v>-0.14138725132444199</v>
      </c>
    </row>
    <row r="24" spans="1:14" x14ac:dyDescent="0.2">
      <c r="A24" s="4" t="s">
        <v>2</v>
      </c>
      <c r="B24" s="178"/>
      <c r="C24" s="179">
        <v>716.43799999999999</v>
      </c>
      <c r="D24" s="180">
        <f t="shared" si="14"/>
        <v>0.34328605654048872</v>
      </c>
      <c r="E24" s="125">
        <v>711.77200000000005</v>
      </c>
      <c r="F24" s="92">
        <f t="shared" si="14"/>
        <v>0.34105031145184478</v>
      </c>
      <c r="G24" s="191">
        <f t="shared" si="1"/>
        <v>-4.66599999999994</v>
      </c>
      <c r="H24" s="181">
        <f t="shared" si="12"/>
        <v>-0.22</v>
      </c>
      <c r="I24" s="92">
        <f t="shared" si="13"/>
        <v>-6.5127757042478763E-3</v>
      </c>
      <c r="J24" s="126">
        <v>711.41</v>
      </c>
      <c r="K24" s="182">
        <f t="shared" si="15"/>
        <v>0.3408768567321514</v>
      </c>
      <c r="L24" s="113">
        <f t="shared" si="5"/>
        <v>-5.02800000000002</v>
      </c>
      <c r="M24" s="183">
        <f t="shared" si="6"/>
        <v>-0.24</v>
      </c>
      <c r="N24" s="95">
        <f t="shared" si="7"/>
        <v>-7.0180532020914857E-3</v>
      </c>
    </row>
    <row r="25" spans="1:14" x14ac:dyDescent="0.2">
      <c r="A25" s="4" t="s">
        <v>3</v>
      </c>
      <c r="B25" s="178"/>
      <c r="C25" s="179">
        <v>1036.519</v>
      </c>
      <c r="D25" s="180">
        <f t="shared" si="14"/>
        <v>0.49665500718735028</v>
      </c>
      <c r="E25" s="125">
        <v>1036.519</v>
      </c>
      <c r="F25" s="92">
        <f t="shared" si="14"/>
        <v>0.49665500718735028</v>
      </c>
      <c r="G25" s="191">
        <f t="shared" si="1"/>
        <v>0</v>
      </c>
      <c r="H25" s="181">
        <f t="shared" si="12"/>
        <v>0</v>
      </c>
      <c r="I25" s="92">
        <f t="shared" si="13"/>
        <v>0</v>
      </c>
      <c r="J25" s="126">
        <v>1036.519</v>
      </c>
      <c r="K25" s="182">
        <f t="shared" si="15"/>
        <v>0.49665500718735028</v>
      </c>
      <c r="L25" s="113">
        <f t="shared" si="5"/>
        <v>0</v>
      </c>
      <c r="M25" s="183">
        <f t="shared" si="6"/>
        <v>0</v>
      </c>
      <c r="N25" s="95">
        <f t="shared" si="7"/>
        <v>0</v>
      </c>
    </row>
    <row r="26" spans="1:14" x14ac:dyDescent="0.2">
      <c r="A26" s="9" t="s">
        <v>19</v>
      </c>
      <c r="B26" s="185"/>
      <c r="C26" s="190"/>
      <c r="D26" s="186"/>
      <c r="E26" s="120"/>
      <c r="F26" s="187"/>
      <c r="G26" s="110"/>
      <c r="H26" s="184"/>
      <c r="I26" s="92"/>
      <c r="J26" s="123"/>
      <c r="K26" s="189"/>
      <c r="L26" s="113"/>
      <c r="M26" s="183"/>
      <c r="N26" s="95"/>
    </row>
    <row r="27" spans="1:14" x14ac:dyDescent="0.2">
      <c r="A27" s="4" t="s">
        <v>6</v>
      </c>
      <c r="B27" s="178">
        <v>1326</v>
      </c>
      <c r="C27" s="179"/>
      <c r="D27" s="180"/>
      <c r="E27" s="125"/>
      <c r="F27" s="92"/>
      <c r="G27" s="110"/>
      <c r="H27" s="184"/>
      <c r="I27" s="92"/>
      <c r="J27" s="126"/>
      <c r="K27" s="182"/>
      <c r="L27" s="113"/>
      <c r="M27" s="183"/>
      <c r="N27" s="95"/>
    </row>
    <row r="28" spans="1:14" x14ac:dyDescent="0.2">
      <c r="A28" s="10" t="s">
        <v>0</v>
      </c>
      <c r="B28" s="178"/>
      <c r="C28" s="179">
        <v>15.323</v>
      </c>
      <c r="D28" s="180">
        <f>C28/$B$27</f>
        <v>1.155580693815988E-2</v>
      </c>
      <c r="E28" s="125">
        <v>12.423999999999999</v>
      </c>
      <c r="F28" s="92">
        <f>E28/$B$27</f>
        <v>9.3695324283559582E-3</v>
      </c>
      <c r="G28" s="191">
        <f t="shared" si="1"/>
        <v>-2.8990000000000009</v>
      </c>
      <c r="H28" s="181">
        <f t="shared" ref="H28:H31" si="16">ROUND((F28-D28)*100,2)</f>
        <v>-0.22</v>
      </c>
      <c r="I28" s="92">
        <f t="shared" ref="I28:I31" si="17">(E28-C28)/C28</f>
        <v>-0.18919271683090785</v>
      </c>
      <c r="J28" s="126">
        <v>10.853999999999999</v>
      </c>
      <c r="K28" s="182">
        <f>J28/$B$27</f>
        <v>8.1855203619909493E-3</v>
      </c>
      <c r="L28" s="113">
        <f t="shared" si="5"/>
        <v>-4.4690000000000012</v>
      </c>
      <c r="M28" s="183">
        <f t="shared" si="6"/>
        <v>-0.34</v>
      </c>
      <c r="N28" s="95">
        <f t="shared" si="7"/>
        <v>-0.29165307054754297</v>
      </c>
    </row>
    <row r="29" spans="1:14" x14ac:dyDescent="0.2">
      <c r="A29" s="10" t="s">
        <v>1</v>
      </c>
      <c r="B29" s="178"/>
      <c r="C29" s="179">
        <v>105.52800000000001</v>
      </c>
      <c r="D29" s="180">
        <f t="shared" ref="D29:F31" si="18">C29/$B$27</f>
        <v>7.9583710407239827E-2</v>
      </c>
      <c r="E29" s="125">
        <v>92.111000000000004</v>
      </c>
      <c r="F29" s="92">
        <f t="shared" si="18"/>
        <v>6.9465309200603315E-2</v>
      </c>
      <c r="G29" s="191">
        <f t="shared" si="1"/>
        <v>-13.417000000000002</v>
      </c>
      <c r="H29" s="181">
        <f t="shared" si="16"/>
        <v>-1.01</v>
      </c>
      <c r="I29" s="92">
        <f t="shared" si="17"/>
        <v>-0.12714161170495036</v>
      </c>
      <c r="J29" s="126">
        <v>90.555000000000007</v>
      </c>
      <c r="K29" s="182">
        <f t="shared" ref="K29:K31" si="19">J29/$B$27</f>
        <v>6.8291855203619911E-2</v>
      </c>
      <c r="L29" s="113">
        <f t="shared" si="5"/>
        <v>-14.972999999999999</v>
      </c>
      <c r="M29" s="183">
        <f t="shared" si="6"/>
        <v>-1.1299999999999999</v>
      </c>
      <c r="N29" s="95">
        <f t="shared" si="7"/>
        <v>-0.14188651353195358</v>
      </c>
    </row>
    <row r="30" spans="1:14" x14ac:dyDescent="0.2">
      <c r="A30" s="10" t="s">
        <v>2</v>
      </c>
      <c r="B30" s="178"/>
      <c r="C30" s="179">
        <v>315.40499999999997</v>
      </c>
      <c r="D30" s="180">
        <f t="shared" si="18"/>
        <v>0.23786199095022623</v>
      </c>
      <c r="E30" s="125">
        <v>314.553</v>
      </c>
      <c r="F30" s="92">
        <f t="shared" si="18"/>
        <v>0.23721945701357466</v>
      </c>
      <c r="G30" s="191">
        <f t="shared" si="1"/>
        <v>-0.85199999999997544</v>
      </c>
      <c r="H30" s="181">
        <f t="shared" si="16"/>
        <v>-0.06</v>
      </c>
      <c r="I30" s="92">
        <f t="shared" si="17"/>
        <v>-2.7012888191372221E-3</v>
      </c>
      <c r="J30" s="126">
        <v>314.267</v>
      </c>
      <c r="K30" s="182">
        <f t="shared" si="19"/>
        <v>0.23700377073906487</v>
      </c>
      <c r="L30" s="113">
        <f t="shared" si="5"/>
        <v>-1.1379999999999768</v>
      </c>
      <c r="M30" s="183">
        <f t="shared" si="6"/>
        <v>-0.09</v>
      </c>
      <c r="N30" s="95">
        <f t="shared" si="7"/>
        <v>-3.6080594790823765E-3</v>
      </c>
    </row>
    <row r="31" spans="1:14" x14ac:dyDescent="0.2">
      <c r="A31" s="10" t="s">
        <v>3</v>
      </c>
      <c r="B31" s="178"/>
      <c r="C31" s="179">
        <v>494.04500000000002</v>
      </c>
      <c r="D31" s="180">
        <f t="shared" si="18"/>
        <v>0.37258295625942683</v>
      </c>
      <c r="E31" s="125">
        <v>494.04500000000002</v>
      </c>
      <c r="F31" s="92">
        <f t="shared" si="18"/>
        <v>0.37258295625942683</v>
      </c>
      <c r="G31" s="191">
        <f t="shared" si="1"/>
        <v>0</v>
      </c>
      <c r="H31" s="181">
        <f t="shared" si="16"/>
        <v>0</v>
      </c>
      <c r="I31" s="92">
        <f t="shared" si="17"/>
        <v>0</v>
      </c>
      <c r="J31" s="126">
        <v>494.04500000000002</v>
      </c>
      <c r="K31" s="182">
        <f t="shared" si="19"/>
        <v>0.37258295625942683</v>
      </c>
      <c r="L31" s="113">
        <f t="shared" si="5"/>
        <v>0</v>
      </c>
      <c r="M31" s="183">
        <f t="shared" si="6"/>
        <v>0</v>
      </c>
      <c r="N31" s="95">
        <f t="shared" si="7"/>
        <v>0</v>
      </c>
    </row>
    <row r="32" spans="1:14" x14ac:dyDescent="0.2">
      <c r="A32" s="4" t="s">
        <v>90</v>
      </c>
      <c r="B32" s="178">
        <v>761</v>
      </c>
      <c r="C32" s="179"/>
      <c r="D32" s="180"/>
      <c r="E32" s="125"/>
      <c r="F32" s="92"/>
      <c r="G32" s="191"/>
      <c r="H32" s="184"/>
      <c r="I32" s="92"/>
      <c r="J32" s="126"/>
      <c r="K32" s="182"/>
      <c r="L32" s="113"/>
      <c r="M32" s="183"/>
      <c r="N32" s="95"/>
    </row>
    <row r="33" spans="1:14" x14ac:dyDescent="0.2">
      <c r="A33" s="10" t="s">
        <v>0</v>
      </c>
      <c r="B33" s="178"/>
      <c r="C33" s="179">
        <v>32.052999999999997</v>
      </c>
      <c r="D33" s="180">
        <f>C33/$B$32</f>
        <v>4.2119579500657027E-2</v>
      </c>
      <c r="E33" s="125">
        <v>21.11</v>
      </c>
      <c r="F33" s="92">
        <f>E33/$B$32</f>
        <v>2.773981603153745E-2</v>
      </c>
      <c r="G33" s="191">
        <f t="shared" si="1"/>
        <v>-10.942999999999998</v>
      </c>
      <c r="H33" s="181">
        <f t="shared" ref="H33:H36" si="20">ROUND((F33-D33)*100,2)</f>
        <v>-1.44</v>
      </c>
      <c r="I33" s="92">
        <f t="shared" ref="I33:I36" si="21">(E33-C33)/C33</f>
        <v>-0.34140330078307801</v>
      </c>
      <c r="J33" s="126">
        <v>20.202000000000002</v>
      </c>
      <c r="K33" s="182">
        <f>J33/$B$32</f>
        <v>2.6546649145860711E-2</v>
      </c>
      <c r="L33" s="113">
        <f t="shared" si="5"/>
        <v>-11.850999999999996</v>
      </c>
      <c r="M33" s="183">
        <f t="shared" si="6"/>
        <v>-1.56</v>
      </c>
      <c r="N33" s="95">
        <f t="shared" si="7"/>
        <v>-0.36973138239790337</v>
      </c>
    </row>
    <row r="34" spans="1:14" x14ac:dyDescent="0.2">
      <c r="A34" s="10" t="s">
        <v>1</v>
      </c>
      <c r="B34" s="178"/>
      <c r="C34" s="179">
        <v>158.923</v>
      </c>
      <c r="D34" s="180">
        <f t="shared" ref="D34:F36" si="22">C34/$B$32</f>
        <v>0.20883442838370564</v>
      </c>
      <c r="E34" s="125">
        <v>139.358</v>
      </c>
      <c r="F34" s="92">
        <f t="shared" si="22"/>
        <v>0.18312483574244415</v>
      </c>
      <c r="G34" s="191">
        <f t="shared" si="1"/>
        <v>-19.564999999999998</v>
      </c>
      <c r="H34" s="181">
        <f t="shared" si="20"/>
        <v>-2.57</v>
      </c>
      <c r="I34" s="92">
        <f t="shared" si="21"/>
        <v>-0.12310993374149744</v>
      </c>
      <c r="J34" s="126">
        <v>136.506</v>
      </c>
      <c r="K34" s="182">
        <f t="shared" ref="K34:K36" si="23">J34/$B$32</f>
        <v>0.17937713534822602</v>
      </c>
      <c r="L34" s="113">
        <f t="shared" si="5"/>
        <v>-22.417000000000002</v>
      </c>
      <c r="M34" s="183">
        <f t="shared" si="6"/>
        <v>-2.95</v>
      </c>
      <c r="N34" s="95">
        <f t="shared" si="7"/>
        <v>-0.14105573139193195</v>
      </c>
    </row>
    <row r="35" spans="1:14" x14ac:dyDescent="0.2">
      <c r="A35" s="10" t="s">
        <v>2</v>
      </c>
      <c r="B35" s="178"/>
      <c r="C35" s="179">
        <v>401.03300000000002</v>
      </c>
      <c r="D35" s="180">
        <f t="shared" si="22"/>
        <v>0.52698160315374509</v>
      </c>
      <c r="E35" s="125">
        <v>397.21899999999999</v>
      </c>
      <c r="F35" s="92">
        <f t="shared" si="22"/>
        <v>0.52196977660972399</v>
      </c>
      <c r="G35" s="191">
        <f t="shared" si="1"/>
        <v>-3.8140000000000214</v>
      </c>
      <c r="H35" s="181">
        <f t="shared" si="20"/>
        <v>-0.5</v>
      </c>
      <c r="I35" s="92">
        <f t="shared" si="21"/>
        <v>-9.5104392905322535E-3</v>
      </c>
      <c r="J35" s="126">
        <v>397.14299999999997</v>
      </c>
      <c r="K35" s="182">
        <f t="shared" si="23"/>
        <v>0.52186990801576871</v>
      </c>
      <c r="L35" s="113">
        <f t="shared" si="5"/>
        <v>-3.8900000000000432</v>
      </c>
      <c r="M35" s="183">
        <f t="shared" si="6"/>
        <v>-0.51</v>
      </c>
      <c r="N35" s="95">
        <f t="shared" si="7"/>
        <v>-9.6999498794364623E-3</v>
      </c>
    </row>
    <row r="36" spans="1:14" x14ac:dyDescent="0.2">
      <c r="A36" s="10" t="s">
        <v>3</v>
      </c>
      <c r="B36" s="178"/>
      <c r="C36" s="179">
        <v>542.47400000000005</v>
      </c>
      <c r="D36" s="180">
        <f t="shared" si="22"/>
        <v>0.71284362680683322</v>
      </c>
      <c r="E36" s="125">
        <v>542.47400000000005</v>
      </c>
      <c r="F36" s="92">
        <f t="shared" si="22"/>
        <v>0.71284362680683322</v>
      </c>
      <c r="G36" s="191">
        <f t="shared" si="1"/>
        <v>0</v>
      </c>
      <c r="H36" s="181">
        <f t="shared" si="20"/>
        <v>0</v>
      </c>
      <c r="I36" s="92">
        <f t="shared" si="21"/>
        <v>0</v>
      </c>
      <c r="J36" s="126">
        <v>542.47400000000005</v>
      </c>
      <c r="K36" s="182">
        <f t="shared" si="23"/>
        <v>0.71284362680683322</v>
      </c>
      <c r="L36" s="113">
        <f t="shared" si="5"/>
        <v>0</v>
      </c>
      <c r="M36" s="183">
        <f t="shared" si="6"/>
        <v>0</v>
      </c>
      <c r="N36" s="95">
        <f t="shared" si="7"/>
        <v>0</v>
      </c>
    </row>
    <row r="37" spans="1:14" x14ac:dyDescent="0.2">
      <c r="A37" s="9" t="s">
        <v>59</v>
      </c>
      <c r="B37" s="185"/>
      <c r="C37" s="190"/>
      <c r="D37" s="180"/>
      <c r="E37" s="120"/>
      <c r="F37" s="92"/>
      <c r="G37" s="191"/>
      <c r="H37" s="184"/>
      <c r="I37" s="92"/>
      <c r="J37" s="123"/>
      <c r="K37" s="182"/>
      <c r="L37" s="113"/>
      <c r="M37" s="183"/>
      <c r="N37" s="95"/>
    </row>
    <row r="38" spans="1:14" x14ac:dyDescent="0.2">
      <c r="A38" s="4" t="s">
        <v>21</v>
      </c>
      <c r="B38" s="178">
        <v>1213.3720000000001</v>
      </c>
      <c r="C38" s="179"/>
      <c r="D38" s="180"/>
      <c r="E38" s="125"/>
      <c r="F38" s="92"/>
      <c r="G38" s="191"/>
      <c r="H38" s="184"/>
      <c r="I38" s="92"/>
      <c r="J38" s="126"/>
      <c r="K38" s="182"/>
      <c r="L38" s="113"/>
      <c r="M38" s="183"/>
      <c r="N38" s="95"/>
    </row>
    <row r="39" spans="1:14" x14ac:dyDescent="0.2">
      <c r="A39" s="10" t="s">
        <v>0</v>
      </c>
      <c r="B39" s="178"/>
      <c r="C39" s="179">
        <v>22.436</v>
      </c>
      <c r="D39" s="180">
        <f>C39/$B$38</f>
        <v>1.8490619529707295E-2</v>
      </c>
      <c r="E39" s="125">
        <v>18.061</v>
      </c>
      <c r="F39" s="92">
        <f>E39/$B$38</f>
        <v>1.4884965204405572E-2</v>
      </c>
      <c r="G39" s="191">
        <f t="shared" si="1"/>
        <v>-4.375</v>
      </c>
      <c r="H39" s="181">
        <f t="shared" ref="H39:H42" si="24">ROUND((F39-D39)*100,2)</f>
        <v>-0.36</v>
      </c>
      <c r="I39" s="92">
        <f t="shared" ref="I39:I42" si="25">(E39-C39)/C39</f>
        <v>-0.19499910857550365</v>
      </c>
      <c r="J39" s="126">
        <v>17.757000000000001</v>
      </c>
      <c r="K39" s="182">
        <f>J39/$B$38</f>
        <v>1.4634423738144609E-2</v>
      </c>
      <c r="L39" s="113">
        <f t="shared" si="5"/>
        <v>-4.6789999999999985</v>
      </c>
      <c r="M39" s="183">
        <f t="shared" si="6"/>
        <v>-0.39</v>
      </c>
      <c r="N39" s="95">
        <f t="shared" si="7"/>
        <v>-0.20854876091995</v>
      </c>
    </row>
    <row r="40" spans="1:14" x14ac:dyDescent="0.2">
      <c r="A40" s="10" t="s">
        <v>1</v>
      </c>
      <c r="B40" s="178"/>
      <c r="C40" s="179">
        <v>111.742</v>
      </c>
      <c r="D40" s="180">
        <f t="shared" ref="D40:F42" si="26">C40/$B$38</f>
        <v>9.2092120141226266E-2</v>
      </c>
      <c r="E40" s="125">
        <v>101.51900000000001</v>
      </c>
      <c r="F40" s="92">
        <f t="shared" si="26"/>
        <v>8.3666839188641234E-2</v>
      </c>
      <c r="G40" s="191">
        <f t="shared" si="1"/>
        <v>-10.222999999999999</v>
      </c>
      <c r="H40" s="181">
        <f t="shared" si="24"/>
        <v>-0.84</v>
      </c>
      <c r="I40" s="92">
        <f t="shared" si="25"/>
        <v>-9.1487533783179101E-2</v>
      </c>
      <c r="J40" s="126">
        <v>99.995000000000005</v>
      </c>
      <c r="K40" s="182">
        <f t="shared" ref="K40:K42" si="27">J40/$B$38</f>
        <v>8.2410835259096135E-2</v>
      </c>
      <c r="L40" s="113">
        <f t="shared" si="5"/>
        <v>-11.747</v>
      </c>
      <c r="M40" s="183">
        <f t="shared" si="6"/>
        <v>-0.97</v>
      </c>
      <c r="N40" s="95">
        <f t="shared" si="7"/>
        <v>-0.10512609403805194</v>
      </c>
    </row>
    <row r="41" spans="1:14" x14ac:dyDescent="0.2">
      <c r="A41" s="10" t="s">
        <v>2</v>
      </c>
      <c r="B41" s="178"/>
      <c r="C41" s="179">
        <v>302.52800000000002</v>
      </c>
      <c r="D41" s="180">
        <f t="shared" si="26"/>
        <v>0.24932831810854381</v>
      </c>
      <c r="E41" s="125">
        <v>300.43700000000001</v>
      </c>
      <c r="F41" s="92">
        <f t="shared" si="26"/>
        <v>0.24760502137843959</v>
      </c>
      <c r="G41" s="191">
        <f t="shared" si="1"/>
        <v>-2.0910000000000082</v>
      </c>
      <c r="H41" s="181">
        <f t="shared" si="24"/>
        <v>-0.17</v>
      </c>
      <c r="I41" s="92">
        <f t="shared" si="25"/>
        <v>-6.9117569282843511E-3</v>
      </c>
      <c r="J41" s="126">
        <v>300.15100000000001</v>
      </c>
      <c r="K41" s="182">
        <f t="shared" si="27"/>
        <v>0.24736931460425987</v>
      </c>
      <c r="L41" s="113">
        <f t="shared" si="5"/>
        <v>-2.3770000000000095</v>
      </c>
      <c r="M41" s="183">
        <f t="shared" si="6"/>
        <v>-0.2</v>
      </c>
      <c r="N41" s="95">
        <f t="shared" si="7"/>
        <v>-7.8571239686905329E-3</v>
      </c>
    </row>
    <row r="42" spans="1:14" x14ac:dyDescent="0.2">
      <c r="A42" s="10" t="s">
        <v>3</v>
      </c>
      <c r="B42" s="178"/>
      <c r="C42" s="179">
        <v>483.923</v>
      </c>
      <c r="D42" s="180">
        <f t="shared" si="26"/>
        <v>0.39882492755725363</v>
      </c>
      <c r="E42" s="125">
        <v>483.923</v>
      </c>
      <c r="F42" s="92">
        <f t="shared" si="26"/>
        <v>0.39882492755725363</v>
      </c>
      <c r="G42" s="191">
        <f t="shared" si="1"/>
        <v>0</v>
      </c>
      <c r="H42" s="181">
        <f t="shared" si="24"/>
        <v>0</v>
      </c>
      <c r="I42" s="92">
        <f t="shared" si="25"/>
        <v>0</v>
      </c>
      <c r="J42" s="126">
        <v>483.923</v>
      </c>
      <c r="K42" s="182">
        <f t="shared" si="27"/>
        <v>0.39882492755725363</v>
      </c>
      <c r="L42" s="113">
        <f t="shared" si="5"/>
        <v>0</v>
      </c>
      <c r="M42" s="183">
        <f t="shared" si="6"/>
        <v>0</v>
      </c>
      <c r="N42" s="95">
        <f t="shared" si="7"/>
        <v>0</v>
      </c>
    </row>
    <row r="43" spans="1:14" x14ac:dyDescent="0.2">
      <c r="A43" s="4" t="s">
        <v>22</v>
      </c>
      <c r="B43" s="178">
        <v>874.05799999999999</v>
      </c>
      <c r="C43" s="179"/>
      <c r="D43" s="180"/>
      <c r="E43" s="125"/>
      <c r="F43" s="92"/>
      <c r="G43" s="191"/>
      <c r="H43" s="184"/>
      <c r="I43" s="92"/>
      <c r="J43" s="126"/>
      <c r="K43" s="182"/>
      <c r="L43" s="113"/>
      <c r="M43" s="183"/>
      <c r="N43" s="95"/>
    </row>
    <row r="44" spans="1:14" x14ac:dyDescent="0.2">
      <c r="A44" s="10" t="s">
        <v>0</v>
      </c>
      <c r="B44" s="178"/>
      <c r="C44" s="179">
        <v>24.94</v>
      </c>
      <c r="D44" s="180">
        <f>C44/$B$43</f>
        <v>2.8533575575076256E-2</v>
      </c>
      <c r="E44" s="125">
        <v>15.473000000000001</v>
      </c>
      <c r="F44" s="92">
        <f>E44/$B$43</f>
        <v>1.770248656267662E-2</v>
      </c>
      <c r="G44" s="191">
        <f t="shared" si="1"/>
        <v>-9.4670000000000005</v>
      </c>
      <c r="H44" s="181">
        <f t="shared" ref="H44:H47" si="28">ROUND((F44-D44)*100,2)</f>
        <v>-1.08</v>
      </c>
      <c r="I44" s="92">
        <f t="shared" ref="I44:I47" si="29">(E44-C44)/C44</f>
        <v>-0.37959101844426624</v>
      </c>
      <c r="J44" s="126">
        <v>13.298999999999999</v>
      </c>
      <c r="K44" s="182">
        <f>J44/$B$43</f>
        <v>1.5215237432756178E-2</v>
      </c>
      <c r="L44" s="113">
        <f t="shared" si="5"/>
        <v>-11.641000000000002</v>
      </c>
      <c r="M44" s="183">
        <f t="shared" si="6"/>
        <v>-1.33</v>
      </c>
      <c r="N44" s="95">
        <f t="shared" si="7"/>
        <v>-0.46676022453889338</v>
      </c>
    </row>
    <row r="45" spans="1:14" x14ac:dyDescent="0.2">
      <c r="A45" s="10" t="s">
        <v>1</v>
      </c>
      <c r="B45" s="178"/>
      <c r="C45" s="179">
        <v>152.709</v>
      </c>
      <c r="D45" s="180">
        <f t="shared" ref="D45:F47" si="30">C45/$B$43</f>
        <v>0.17471266208878589</v>
      </c>
      <c r="E45" s="125">
        <v>129.94999999999999</v>
      </c>
      <c r="F45" s="92">
        <f t="shared" si="30"/>
        <v>0.14867434426548351</v>
      </c>
      <c r="G45" s="191">
        <f t="shared" si="1"/>
        <v>-22.759000000000015</v>
      </c>
      <c r="H45" s="181">
        <f t="shared" si="28"/>
        <v>-2.6</v>
      </c>
      <c r="I45" s="92">
        <f t="shared" si="29"/>
        <v>-0.14903509288908981</v>
      </c>
      <c r="J45" s="126">
        <v>127.066</v>
      </c>
      <c r="K45" s="182">
        <f t="shared" ref="K45:K47" si="31">J45/$B$43</f>
        <v>0.14537479206185402</v>
      </c>
      <c r="L45" s="113">
        <f t="shared" si="5"/>
        <v>-25.643000000000001</v>
      </c>
      <c r="M45" s="183">
        <f t="shared" si="6"/>
        <v>-2.93</v>
      </c>
      <c r="N45" s="95">
        <f t="shared" si="7"/>
        <v>-0.16792068574871161</v>
      </c>
    </row>
    <row r="46" spans="1:14" x14ac:dyDescent="0.2">
      <c r="A46" s="10" t="s">
        <v>2</v>
      </c>
      <c r="B46" s="178"/>
      <c r="C46" s="179">
        <v>413.91</v>
      </c>
      <c r="D46" s="180">
        <f t="shared" si="30"/>
        <v>0.47354981019566211</v>
      </c>
      <c r="E46" s="125">
        <v>411.33499999999998</v>
      </c>
      <c r="F46" s="92">
        <f t="shared" si="30"/>
        <v>0.47060378144242143</v>
      </c>
      <c r="G46" s="191">
        <f t="shared" si="1"/>
        <v>-2.5750000000000455</v>
      </c>
      <c r="H46" s="181">
        <f t="shared" si="28"/>
        <v>-0.28999999999999998</v>
      </c>
      <c r="I46" s="92">
        <f t="shared" si="29"/>
        <v>-6.2211591891958287E-3</v>
      </c>
      <c r="J46" s="126">
        <v>411.25900000000001</v>
      </c>
      <c r="K46" s="182">
        <f t="shared" si="31"/>
        <v>0.47051683069086953</v>
      </c>
      <c r="L46" s="113">
        <f t="shared" si="5"/>
        <v>-2.6510000000000105</v>
      </c>
      <c r="M46" s="183">
        <f t="shared" si="6"/>
        <v>-0.3</v>
      </c>
      <c r="N46" s="95">
        <f t="shared" si="7"/>
        <v>-6.4047739846826851E-3</v>
      </c>
    </row>
    <row r="47" spans="1:14" ht="13.5" thickBot="1" x14ac:dyDescent="0.25">
      <c r="A47" s="13" t="s">
        <v>3</v>
      </c>
      <c r="B47" s="192"/>
      <c r="C47" s="193">
        <v>552.59699999999998</v>
      </c>
      <c r="D47" s="194">
        <f t="shared" si="30"/>
        <v>0.63222005862311192</v>
      </c>
      <c r="E47" s="195">
        <v>552.59699999999998</v>
      </c>
      <c r="F47" s="196">
        <f t="shared" si="30"/>
        <v>0.63222005862311192</v>
      </c>
      <c r="G47" s="197">
        <f t="shared" si="1"/>
        <v>0</v>
      </c>
      <c r="H47" s="198">
        <f t="shared" si="28"/>
        <v>0</v>
      </c>
      <c r="I47" s="196">
        <f t="shared" si="29"/>
        <v>0</v>
      </c>
      <c r="J47" s="199">
        <v>552.59699999999998</v>
      </c>
      <c r="K47" s="200">
        <f t="shared" si="31"/>
        <v>0.63222005862311192</v>
      </c>
      <c r="L47" s="201">
        <f t="shared" si="5"/>
        <v>0</v>
      </c>
      <c r="M47" s="202">
        <f t="shared" si="6"/>
        <v>0</v>
      </c>
      <c r="N47" s="137">
        <f t="shared" si="7"/>
        <v>0</v>
      </c>
    </row>
    <row r="48" spans="1:14" ht="15" customHeight="1" x14ac:dyDescent="0.2">
      <c r="A48" s="232" t="s">
        <v>76</v>
      </c>
      <c r="B48" s="232"/>
      <c r="C48" s="232"/>
      <c r="D48" s="232"/>
      <c r="E48" s="232"/>
      <c r="F48" s="232"/>
      <c r="G48" s="232"/>
      <c r="H48" s="232"/>
      <c r="I48" s="232"/>
    </row>
    <row r="49" spans="1:9" ht="89.25" customHeight="1" x14ac:dyDescent="0.2">
      <c r="A49" s="220" t="s">
        <v>122</v>
      </c>
      <c r="B49" s="220"/>
      <c r="C49" s="220"/>
      <c r="D49" s="220"/>
      <c r="E49" s="220"/>
      <c r="F49" s="220"/>
      <c r="G49" s="220"/>
      <c r="H49" s="220"/>
      <c r="I49" s="220"/>
    </row>
    <row r="50" spans="1:9" ht="27.95" customHeight="1" x14ac:dyDescent="0.2">
      <c r="A50" s="220" t="s">
        <v>120</v>
      </c>
      <c r="B50" s="220"/>
      <c r="C50" s="220"/>
      <c r="D50" s="220"/>
      <c r="E50" s="220"/>
      <c r="F50" s="220"/>
      <c r="G50" s="220"/>
      <c r="H50" s="220"/>
      <c r="I50" s="220"/>
    </row>
  </sheetData>
  <mergeCells count="7">
    <mergeCell ref="A50:I50"/>
    <mergeCell ref="B6:D6"/>
    <mergeCell ref="J6:N6"/>
    <mergeCell ref="E6:I6"/>
    <mergeCell ref="E5:G5"/>
    <mergeCell ref="A48:I48"/>
    <mergeCell ref="A49:I49"/>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12F9F-79F4-42AE-823E-1D282717F32A}">
  <dimension ref="A1:I36"/>
  <sheetViews>
    <sheetView topLeftCell="A32" zoomScaleNormal="100" workbookViewId="0">
      <selection activeCell="C12" sqref="C12"/>
    </sheetView>
  </sheetViews>
  <sheetFormatPr defaultColWidth="9.140625" defaultRowHeight="12.75" x14ac:dyDescent="0.2"/>
  <cols>
    <col min="1" max="1" width="72.140625" style="1" customWidth="1"/>
    <col min="2" max="2" width="27.5703125" style="14" customWidth="1"/>
    <col min="3" max="3" width="27.5703125" style="1" customWidth="1"/>
    <col min="4" max="4" width="9.140625" style="1"/>
    <col min="5" max="5" width="9.140625" style="1" customWidth="1"/>
    <col min="6" max="16384" width="9.140625" style="1"/>
  </cols>
  <sheetData>
    <row r="1" spans="1:3" s="24" customFormat="1" x14ac:dyDescent="0.2">
      <c r="A1" s="22" t="s">
        <v>73</v>
      </c>
      <c r="B1" s="19"/>
    </row>
    <row r="2" spans="1:3" s="24" customFormat="1" ht="29.1" customHeight="1" x14ac:dyDescent="0.2">
      <c r="A2" s="241" t="s">
        <v>131</v>
      </c>
      <c r="B2" s="241"/>
    </row>
    <row r="3" spans="1:3" s="24" customFormat="1" ht="27" customHeight="1" x14ac:dyDescent="0.2">
      <c r="A3" s="240" t="s">
        <v>118</v>
      </c>
      <c r="B3" s="240"/>
    </row>
    <row r="4" spans="1:3" s="24" customFormat="1" x14ac:dyDescent="0.2">
      <c r="A4" s="27" t="s">
        <v>119</v>
      </c>
      <c r="B4" s="19"/>
    </row>
    <row r="5" spans="1:3" s="24" customFormat="1" x14ac:dyDescent="0.2">
      <c r="A5" s="24" t="s">
        <v>101</v>
      </c>
      <c r="B5" s="19"/>
    </row>
    <row r="6" spans="1:3" s="24" customFormat="1" ht="57" customHeight="1" thickBot="1" x14ac:dyDescent="0.25">
      <c r="A6" s="25"/>
      <c r="B6" s="81" t="s">
        <v>160</v>
      </c>
      <c r="C6" s="82" t="s">
        <v>163</v>
      </c>
    </row>
    <row r="7" spans="1:3" x14ac:dyDescent="0.2">
      <c r="A7" s="1" t="s">
        <v>72</v>
      </c>
      <c r="B7" s="138"/>
      <c r="C7" s="139"/>
    </row>
    <row r="8" spans="1:3" x14ac:dyDescent="0.2">
      <c r="A8" s="9" t="s">
        <v>7</v>
      </c>
      <c r="B8" s="140">
        <f>+(B9+B11)</f>
        <v>7446.57</v>
      </c>
      <c r="C8" s="141">
        <f>+(C9+C11)</f>
        <v>7446.57</v>
      </c>
    </row>
    <row r="9" spans="1:3" x14ac:dyDescent="0.2">
      <c r="A9" s="9" t="s">
        <v>8</v>
      </c>
      <c r="B9" s="142">
        <v>2081.886</v>
      </c>
      <c r="C9" s="143">
        <v>2081.886</v>
      </c>
    </row>
    <row r="10" spans="1:3" x14ac:dyDescent="0.2">
      <c r="A10" s="9" t="s">
        <v>9</v>
      </c>
      <c r="B10" s="142">
        <v>781.66399999999999</v>
      </c>
      <c r="C10" s="143">
        <v>781.66399999999999</v>
      </c>
    </row>
    <row r="11" spans="1:3" x14ac:dyDescent="0.2">
      <c r="A11" s="9" t="s">
        <v>10</v>
      </c>
      <c r="B11" s="142">
        <v>5364.6840000000002</v>
      </c>
      <c r="C11" s="143">
        <v>5364.6840000000002</v>
      </c>
    </row>
    <row r="12" spans="1:3" x14ac:dyDescent="0.2">
      <c r="A12" s="1" t="s">
        <v>24</v>
      </c>
      <c r="B12" s="144"/>
      <c r="C12" s="145"/>
    </row>
    <row r="13" spans="1:3" x14ac:dyDescent="0.2">
      <c r="A13" s="9" t="s">
        <v>25</v>
      </c>
      <c r="B13" s="144" t="s">
        <v>54</v>
      </c>
      <c r="C13" s="145" t="s">
        <v>54</v>
      </c>
    </row>
    <row r="14" spans="1:3" x14ac:dyDescent="0.2">
      <c r="A14" s="4" t="s">
        <v>7</v>
      </c>
      <c r="B14" s="142">
        <v>397.68</v>
      </c>
      <c r="C14" s="143">
        <v>431.09699999999998</v>
      </c>
    </row>
    <row r="15" spans="1:3" x14ac:dyDescent="0.2">
      <c r="A15" s="4" t="s">
        <v>8</v>
      </c>
      <c r="B15" s="142">
        <v>135.07400000000001</v>
      </c>
      <c r="C15" s="143">
        <v>152.602</v>
      </c>
    </row>
    <row r="16" spans="1:3" x14ac:dyDescent="0.2">
      <c r="A16" s="4" t="s">
        <v>9</v>
      </c>
      <c r="B16" s="142">
        <v>57.23</v>
      </c>
      <c r="C16" s="143">
        <v>66.528000000000006</v>
      </c>
    </row>
    <row r="17" spans="1:3" x14ac:dyDescent="0.2">
      <c r="A17" s="4" t="s">
        <v>10</v>
      </c>
      <c r="B17" s="142">
        <v>262.60599999999999</v>
      </c>
      <c r="C17" s="143">
        <v>278.495</v>
      </c>
    </row>
    <row r="18" spans="1:3" x14ac:dyDescent="0.2">
      <c r="A18" s="9" t="s">
        <v>26</v>
      </c>
      <c r="B18" s="144"/>
      <c r="C18" s="145"/>
    </row>
    <row r="19" spans="1:3" x14ac:dyDescent="0.2">
      <c r="A19" s="4" t="s">
        <v>7</v>
      </c>
      <c r="B19" s="146">
        <v>5036.4111848722587</v>
      </c>
      <c r="C19" s="147">
        <v>5268.7446212801296</v>
      </c>
    </row>
    <row r="20" spans="1:3" x14ac:dyDescent="0.2">
      <c r="A20" s="4" t="s">
        <v>8</v>
      </c>
      <c r="B20" s="146">
        <v>6545.4491612005268</v>
      </c>
      <c r="C20" s="147">
        <v>6767.0148490845468</v>
      </c>
    </row>
    <row r="21" spans="1:3" x14ac:dyDescent="0.2">
      <c r="A21" s="4" t="s">
        <v>9</v>
      </c>
      <c r="B21" s="146">
        <v>7091.3332168443121</v>
      </c>
      <c r="C21" s="147">
        <v>7252.8108465608466</v>
      </c>
    </row>
    <row r="22" spans="1:3" x14ac:dyDescent="0.2">
      <c r="A22" s="4" t="s">
        <v>10</v>
      </c>
      <c r="B22" s="146">
        <v>4260.2225387081789</v>
      </c>
      <c r="C22" s="147">
        <v>4447.7279663907793</v>
      </c>
    </row>
    <row r="23" spans="1:3" x14ac:dyDescent="0.2">
      <c r="A23" s="1" t="s">
        <v>28</v>
      </c>
      <c r="B23" s="144"/>
      <c r="C23" s="148"/>
    </row>
    <row r="24" spans="1:3" x14ac:dyDescent="0.2">
      <c r="A24" s="9" t="s">
        <v>29</v>
      </c>
      <c r="B24" s="144"/>
      <c r="C24" s="148"/>
    </row>
    <row r="25" spans="1:3" x14ac:dyDescent="0.2">
      <c r="A25" s="4" t="s">
        <v>7</v>
      </c>
      <c r="B25" s="149">
        <f>+(B26+B28)</f>
        <v>3.1070000000000002</v>
      </c>
      <c r="C25" s="150">
        <f>+(C26+C28)</f>
        <v>3.1070000000000002</v>
      </c>
    </row>
    <row r="26" spans="1:3" x14ac:dyDescent="0.2">
      <c r="A26" s="4" t="s">
        <v>8</v>
      </c>
      <c r="B26" s="151">
        <v>0.254</v>
      </c>
      <c r="C26" s="152">
        <v>0.254</v>
      </c>
    </row>
    <row r="27" spans="1:3" x14ac:dyDescent="0.2">
      <c r="A27" s="4" t="s">
        <v>9</v>
      </c>
      <c r="B27" s="151">
        <v>0</v>
      </c>
      <c r="C27" s="152">
        <v>0</v>
      </c>
    </row>
    <row r="28" spans="1:3" x14ac:dyDescent="0.2">
      <c r="A28" s="4" t="s">
        <v>10</v>
      </c>
      <c r="B28" s="151">
        <v>2.8530000000000002</v>
      </c>
      <c r="C28" s="152">
        <v>2.8530000000000002</v>
      </c>
    </row>
    <row r="29" spans="1:3" x14ac:dyDescent="0.2">
      <c r="A29" s="9" t="s">
        <v>27</v>
      </c>
      <c r="B29" s="144"/>
      <c r="C29" s="145"/>
    </row>
    <row r="30" spans="1:3" x14ac:dyDescent="0.2">
      <c r="A30" s="4" t="s">
        <v>7</v>
      </c>
      <c r="B30" s="146">
        <v>-376.48213710975216</v>
      </c>
      <c r="C30" s="147">
        <v>-376.48213710975216</v>
      </c>
    </row>
    <row r="31" spans="1:3" x14ac:dyDescent="0.2">
      <c r="A31" s="4" t="s">
        <v>8</v>
      </c>
      <c r="B31" s="146">
        <v>-107.14803149606298</v>
      </c>
      <c r="C31" s="147">
        <v>-107.14803149606298</v>
      </c>
    </row>
    <row r="32" spans="1:3" x14ac:dyDescent="0.2">
      <c r="A32" s="4" t="s">
        <v>9</v>
      </c>
      <c r="B32" s="146" t="s">
        <v>32</v>
      </c>
      <c r="C32" s="147" t="s">
        <v>32</v>
      </c>
    </row>
    <row r="33" spans="1:9" ht="13.5" thickBot="1" x14ac:dyDescent="0.25">
      <c r="A33" s="11" t="s">
        <v>10</v>
      </c>
      <c r="B33" s="153">
        <v>-400.4626708727655</v>
      </c>
      <c r="C33" s="154">
        <v>-400.4626708727655</v>
      </c>
    </row>
    <row r="34" spans="1:9" ht="28.5" customHeight="1" x14ac:dyDescent="0.2">
      <c r="A34" s="232" t="s">
        <v>76</v>
      </c>
      <c r="B34" s="239"/>
    </row>
    <row r="35" spans="1:9" ht="129.94999999999999" customHeight="1" x14ac:dyDescent="0.2">
      <c r="A35" s="219" t="s">
        <v>124</v>
      </c>
      <c r="B35" s="219"/>
      <c r="C35" s="21"/>
      <c r="D35" s="21"/>
      <c r="E35" s="21"/>
    </row>
    <row r="36" spans="1:9" ht="54" customHeight="1" x14ac:dyDescent="0.2">
      <c r="A36" s="220" t="s">
        <v>120</v>
      </c>
      <c r="B36" s="220"/>
      <c r="C36" s="8"/>
      <c r="D36" s="8"/>
      <c r="E36" s="8"/>
      <c r="F36" s="8"/>
      <c r="G36" s="8"/>
      <c r="H36" s="8"/>
      <c r="I36" s="8"/>
    </row>
  </sheetData>
  <mergeCells count="5">
    <mergeCell ref="A34:B34"/>
    <mergeCell ref="A35:B35"/>
    <mergeCell ref="A3:B3"/>
    <mergeCell ref="A2:B2"/>
    <mergeCell ref="A36:B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5D446-ED0A-4089-9032-05B6854F1A65}">
  <sheetPr>
    <pageSetUpPr fitToPage="1"/>
  </sheetPr>
  <dimension ref="A1:H67"/>
  <sheetViews>
    <sheetView topLeftCell="A10" zoomScaleNormal="100" workbookViewId="0">
      <selection activeCell="F6" sqref="F6:H6"/>
    </sheetView>
  </sheetViews>
  <sheetFormatPr defaultColWidth="9.140625" defaultRowHeight="12.75" x14ac:dyDescent="0.2"/>
  <cols>
    <col min="1" max="1" width="56.85546875" style="1" customWidth="1"/>
    <col min="2" max="5" width="15.7109375" style="14" customWidth="1"/>
    <col min="6" max="8" width="15.7109375" style="1" customWidth="1"/>
    <col min="9" max="16384" width="9.140625" style="1"/>
  </cols>
  <sheetData>
    <row r="1" spans="1:8" s="24" customFormat="1" x14ac:dyDescent="0.2">
      <c r="A1" s="22" t="s">
        <v>74</v>
      </c>
      <c r="B1" s="23"/>
      <c r="C1" s="23"/>
      <c r="D1" s="23"/>
      <c r="E1" s="23"/>
      <c r="F1" s="24" t="s">
        <v>54</v>
      </c>
    </row>
    <row r="2" spans="1:8" s="24" customFormat="1" ht="26.45" customHeight="1" x14ac:dyDescent="0.2">
      <c r="A2" s="241" t="s">
        <v>132</v>
      </c>
      <c r="B2" s="241"/>
      <c r="C2" s="241"/>
      <c r="D2" s="241"/>
      <c r="E2" s="241"/>
    </row>
    <row r="3" spans="1:8" s="24" customFormat="1" ht="27" customHeight="1" x14ac:dyDescent="0.2">
      <c r="A3" s="240" t="s">
        <v>118</v>
      </c>
      <c r="B3" s="240"/>
      <c r="C3" s="240"/>
      <c r="D3" s="240"/>
      <c r="E3" s="240"/>
    </row>
    <row r="4" spans="1:8" s="24" customFormat="1" x14ac:dyDescent="0.2">
      <c r="A4" s="27" t="s">
        <v>119</v>
      </c>
      <c r="B4" s="23"/>
      <c r="C4" s="23"/>
      <c r="D4" s="23"/>
      <c r="E4" s="23"/>
    </row>
    <row r="5" spans="1:8" s="24" customFormat="1" x14ac:dyDescent="0.2">
      <c r="A5" s="24" t="s">
        <v>102</v>
      </c>
      <c r="B5" s="19" t="s">
        <v>54</v>
      </c>
      <c r="C5" s="19"/>
      <c r="D5" s="19"/>
      <c r="E5" s="19"/>
    </row>
    <row r="6" spans="1:8" s="24" customFormat="1" ht="27.95" customHeight="1" x14ac:dyDescent="0.2">
      <c r="B6" s="66" t="s">
        <v>156</v>
      </c>
      <c r="C6" s="243" t="s">
        <v>161</v>
      </c>
      <c r="D6" s="238"/>
      <c r="E6" s="244"/>
      <c r="F6" s="234" t="s">
        <v>164</v>
      </c>
      <c r="G6" s="235"/>
      <c r="H6" s="236"/>
    </row>
    <row r="7" spans="1:8" s="24" customFormat="1" ht="39" thickBot="1" x14ac:dyDescent="0.25">
      <c r="A7" s="25"/>
      <c r="B7" s="65" t="s">
        <v>117</v>
      </c>
      <c r="C7" s="74" t="s">
        <v>113</v>
      </c>
      <c r="D7" s="75" t="s">
        <v>64</v>
      </c>
      <c r="E7" s="83" t="s">
        <v>68</v>
      </c>
      <c r="F7" s="76" t="s">
        <v>113</v>
      </c>
      <c r="G7" s="77" t="s">
        <v>64</v>
      </c>
      <c r="H7" s="78" t="s">
        <v>68</v>
      </c>
    </row>
    <row r="8" spans="1:8" x14ac:dyDescent="0.2">
      <c r="A8" s="1" t="s">
        <v>33</v>
      </c>
      <c r="B8" s="102"/>
      <c r="C8" s="103"/>
      <c r="D8" s="104"/>
      <c r="E8" s="105"/>
      <c r="F8" s="106"/>
      <c r="G8" s="107"/>
      <c r="H8" s="89"/>
    </row>
    <row r="9" spans="1:8" x14ac:dyDescent="0.2">
      <c r="A9" s="9" t="s">
        <v>34</v>
      </c>
      <c r="B9" s="108">
        <v>377.12799999999999</v>
      </c>
      <c r="C9" s="109">
        <v>377.12799999999999</v>
      </c>
      <c r="D9" s="110">
        <f>C9-B9</f>
        <v>0</v>
      </c>
      <c r="E9" s="111">
        <f>(C9-B9)/B9</f>
        <v>0</v>
      </c>
      <c r="F9" s="112">
        <v>377.12799999999999</v>
      </c>
      <c r="G9" s="113">
        <f>F9-B9</f>
        <v>0</v>
      </c>
      <c r="H9" s="95">
        <f>(F9-B9)/B9</f>
        <v>0</v>
      </c>
    </row>
    <row r="10" spans="1:8" x14ac:dyDescent="0.2">
      <c r="A10" s="9" t="s">
        <v>35</v>
      </c>
      <c r="B10" s="114">
        <v>1910.5391360000001</v>
      </c>
      <c r="C10" s="115">
        <v>1910.5391360000001</v>
      </c>
      <c r="D10" s="116">
        <f>C10-B10</f>
        <v>0</v>
      </c>
      <c r="E10" s="111">
        <f>(C10-B10)/B10</f>
        <v>0</v>
      </c>
      <c r="F10" s="117">
        <v>1910.5391360000001</v>
      </c>
      <c r="G10" s="118">
        <f t="shared" ref="G10:G64" si="0">F10-B10</f>
        <v>0</v>
      </c>
      <c r="H10" s="95">
        <f t="shared" ref="H10:H64" si="1">(F10-B10)/B10</f>
        <v>0</v>
      </c>
    </row>
    <row r="11" spans="1:8" x14ac:dyDescent="0.2">
      <c r="A11" s="3"/>
      <c r="B11" s="119"/>
      <c r="C11" s="120"/>
      <c r="D11" s="121"/>
      <c r="E11" s="122"/>
      <c r="F11" s="123"/>
      <c r="G11" s="113"/>
      <c r="H11" s="95"/>
    </row>
    <row r="12" spans="1:8" ht="15" x14ac:dyDescent="0.2">
      <c r="A12" s="1" t="s">
        <v>98</v>
      </c>
      <c r="B12" s="119"/>
      <c r="C12" s="120"/>
      <c r="D12" s="121"/>
      <c r="E12" s="122"/>
      <c r="F12" s="123"/>
      <c r="G12" s="113"/>
      <c r="H12" s="95"/>
    </row>
    <row r="13" spans="1:8" x14ac:dyDescent="0.2">
      <c r="A13" s="9" t="s">
        <v>96</v>
      </c>
      <c r="B13" s="124">
        <v>601.375</v>
      </c>
      <c r="C13" s="125">
        <v>601.375</v>
      </c>
      <c r="D13" s="110">
        <f>C13-B13</f>
        <v>0</v>
      </c>
      <c r="E13" s="111">
        <f>(C13-B13)/B13</f>
        <v>0</v>
      </c>
      <c r="F13" s="126">
        <v>601.375</v>
      </c>
      <c r="G13" s="113">
        <f t="shared" si="0"/>
        <v>0</v>
      </c>
      <c r="H13" s="95">
        <f t="shared" si="1"/>
        <v>0</v>
      </c>
    </row>
    <row r="14" spans="1:8" x14ac:dyDescent="0.2">
      <c r="A14" s="9" t="s">
        <v>97</v>
      </c>
      <c r="B14" s="114">
        <v>4158.164992</v>
      </c>
      <c r="C14" s="115">
        <v>4158.164992</v>
      </c>
      <c r="D14" s="116">
        <f>C14-B14</f>
        <v>0</v>
      </c>
      <c r="E14" s="111">
        <f>(C14-B14)/B14</f>
        <v>0</v>
      </c>
      <c r="F14" s="117">
        <v>4158.164992</v>
      </c>
      <c r="G14" s="118">
        <f t="shared" si="0"/>
        <v>0</v>
      </c>
      <c r="H14" s="95">
        <f t="shared" si="1"/>
        <v>0</v>
      </c>
    </row>
    <row r="15" spans="1:8" x14ac:dyDescent="0.2">
      <c r="A15" s="3"/>
      <c r="B15" s="119"/>
      <c r="C15" s="120"/>
      <c r="D15" s="121"/>
      <c r="E15" s="122"/>
      <c r="F15" s="123"/>
      <c r="G15" s="113"/>
      <c r="H15" s="95"/>
    </row>
    <row r="16" spans="1:8" ht="25.5" x14ac:dyDescent="0.2">
      <c r="A16" s="8" t="s">
        <v>36</v>
      </c>
      <c r="B16" s="119"/>
      <c r="C16" s="120"/>
      <c r="D16" s="121"/>
      <c r="E16" s="122"/>
      <c r="F16" s="123"/>
      <c r="G16" s="113"/>
      <c r="H16" s="95"/>
    </row>
    <row r="17" spans="1:8" x14ac:dyDescent="0.2">
      <c r="A17" s="9" t="s">
        <v>37</v>
      </c>
      <c r="B17" s="124">
        <v>141.43700000000001</v>
      </c>
      <c r="C17" s="125">
        <v>141.43700000000001</v>
      </c>
      <c r="D17" s="110">
        <f>C17-B17</f>
        <v>0</v>
      </c>
      <c r="E17" s="111">
        <f>(C17-B17)/B17</f>
        <v>0</v>
      </c>
      <c r="F17" s="126">
        <v>141.43700000000001</v>
      </c>
      <c r="G17" s="113">
        <f t="shared" si="0"/>
        <v>0</v>
      </c>
      <c r="H17" s="95">
        <f t="shared" si="1"/>
        <v>0</v>
      </c>
    </row>
    <row r="18" spans="1:8" x14ac:dyDescent="0.2">
      <c r="A18" s="9" t="s">
        <v>35</v>
      </c>
      <c r="B18" s="114">
        <v>1046.5409999999999</v>
      </c>
      <c r="C18" s="115">
        <v>1046.5409999999999</v>
      </c>
      <c r="D18" s="116">
        <f>C18-B18</f>
        <v>0</v>
      </c>
      <c r="E18" s="111">
        <f>(C18-B18)/B18</f>
        <v>0</v>
      </c>
      <c r="F18" s="117">
        <v>1046.5409999999999</v>
      </c>
      <c r="G18" s="118">
        <f t="shared" si="0"/>
        <v>0</v>
      </c>
      <c r="H18" s="95">
        <f t="shared" si="1"/>
        <v>0</v>
      </c>
    </row>
    <row r="19" spans="1:8" x14ac:dyDescent="0.2">
      <c r="A19" s="3"/>
      <c r="B19" s="119"/>
      <c r="C19" s="120"/>
      <c r="D19" s="121"/>
      <c r="E19" s="122"/>
      <c r="F19" s="123"/>
      <c r="G19" s="113"/>
      <c r="H19" s="95"/>
    </row>
    <row r="20" spans="1:8" x14ac:dyDescent="0.2">
      <c r="A20" s="1" t="s">
        <v>38</v>
      </c>
      <c r="B20" s="119"/>
      <c r="C20" s="120"/>
      <c r="D20" s="121"/>
      <c r="E20" s="122"/>
      <c r="F20" s="123"/>
      <c r="G20" s="113"/>
      <c r="H20" s="95"/>
    </row>
    <row r="21" spans="1:8" x14ac:dyDescent="0.2">
      <c r="A21" s="9" t="s">
        <v>39</v>
      </c>
      <c r="B21" s="124">
        <v>111.363</v>
      </c>
      <c r="C21" s="125">
        <v>111.363</v>
      </c>
      <c r="D21" s="110">
        <f>C21-B21</f>
        <v>0</v>
      </c>
      <c r="E21" s="111">
        <f>(C21-B21)/B21</f>
        <v>0</v>
      </c>
      <c r="F21" s="126">
        <v>111.363</v>
      </c>
      <c r="G21" s="113">
        <f t="shared" si="0"/>
        <v>0</v>
      </c>
      <c r="H21" s="95">
        <f t="shared" si="1"/>
        <v>0</v>
      </c>
    </row>
    <row r="22" spans="1:8" x14ac:dyDescent="0.2">
      <c r="A22" s="9" t="s">
        <v>35</v>
      </c>
      <c r="B22" s="114">
        <v>534.26860799999997</v>
      </c>
      <c r="C22" s="115">
        <v>534.26860799999997</v>
      </c>
      <c r="D22" s="116">
        <f>C22-B22</f>
        <v>0</v>
      </c>
      <c r="E22" s="111">
        <f>(C22-B22)/B22</f>
        <v>0</v>
      </c>
      <c r="F22" s="117">
        <v>534.26860799999997</v>
      </c>
      <c r="G22" s="118">
        <f>F22-B22</f>
        <v>0</v>
      </c>
      <c r="H22" s="95">
        <f t="shared" si="1"/>
        <v>0</v>
      </c>
    </row>
    <row r="23" spans="1:8" x14ac:dyDescent="0.2">
      <c r="A23" s="3"/>
      <c r="B23" s="119"/>
      <c r="C23" s="120"/>
      <c r="D23" s="121"/>
      <c r="E23" s="122"/>
      <c r="F23" s="123"/>
      <c r="G23" s="113"/>
      <c r="H23" s="95"/>
    </row>
    <row r="24" spans="1:8" x14ac:dyDescent="0.2">
      <c r="A24" s="1" t="s">
        <v>40</v>
      </c>
      <c r="B24" s="119"/>
      <c r="C24" s="120"/>
      <c r="D24" s="121"/>
      <c r="E24" s="122"/>
      <c r="F24" s="123"/>
      <c r="G24" s="113"/>
      <c r="H24" s="95"/>
    </row>
    <row r="25" spans="1:8" x14ac:dyDescent="0.2">
      <c r="A25" s="9" t="s">
        <v>41</v>
      </c>
      <c r="B25" s="124">
        <v>230.62100000000001</v>
      </c>
      <c r="C25" s="125">
        <v>230.62100000000001</v>
      </c>
      <c r="D25" s="110">
        <f>C25-B25</f>
        <v>0</v>
      </c>
      <c r="E25" s="111">
        <f>(C25-B25)/B25</f>
        <v>0</v>
      </c>
      <c r="F25" s="126">
        <v>230.62100000000001</v>
      </c>
      <c r="G25" s="113">
        <f t="shared" si="0"/>
        <v>0</v>
      </c>
      <c r="H25" s="95">
        <f t="shared" si="1"/>
        <v>0</v>
      </c>
    </row>
    <row r="26" spans="1:8" x14ac:dyDescent="0.2">
      <c r="A26" s="9" t="s">
        <v>91</v>
      </c>
      <c r="B26" s="114">
        <v>2509.2199999999998</v>
      </c>
      <c r="C26" s="115">
        <v>2509.2199999999998</v>
      </c>
      <c r="D26" s="116">
        <f>C26-B26</f>
        <v>0</v>
      </c>
      <c r="E26" s="111">
        <f>(C26-B26)/B26</f>
        <v>0</v>
      </c>
      <c r="F26" s="117">
        <v>2509.2199999999998</v>
      </c>
      <c r="G26" s="118">
        <f t="shared" si="0"/>
        <v>0</v>
      </c>
      <c r="H26" s="95">
        <f t="shared" si="1"/>
        <v>0</v>
      </c>
    </row>
    <row r="27" spans="1:8" x14ac:dyDescent="0.2">
      <c r="A27" s="3"/>
      <c r="B27" s="119"/>
      <c r="C27" s="120"/>
      <c r="D27" s="121"/>
      <c r="E27" s="122"/>
      <c r="F27" s="123"/>
      <c r="G27" s="113"/>
      <c r="H27" s="95"/>
    </row>
    <row r="28" spans="1:8" x14ac:dyDescent="0.2">
      <c r="A28" s="1" t="s">
        <v>42</v>
      </c>
      <c r="B28" s="119"/>
      <c r="C28" s="120"/>
      <c r="D28" s="121"/>
      <c r="E28" s="122"/>
      <c r="F28" s="123"/>
      <c r="G28" s="113"/>
      <c r="H28" s="95"/>
    </row>
    <row r="29" spans="1:8" x14ac:dyDescent="0.2">
      <c r="A29" s="9" t="s">
        <v>43</v>
      </c>
      <c r="B29" s="124">
        <v>546.38499999999999</v>
      </c>
      <c r="C29" s="125">
        <v>970.94100000000003</v>
      </c>
      <c r="D29" s="110">
        <f>C29-B29</f>
        <v>424.55600000000004</v>
      </c>
      <c r="E29" s="111">
        <f>(C29-B29)/B29</f>
        <v>0.77702718778883029</v>
      </c>
      <c r="F29" s="126">
        <v>983.75</v>
      </c>
      <c r="G29" s="113">
        <f t="shared" si="0"/>
        <v>437.36500000000001</v>
      </c>
      <c r="H29" s="95">
        <f t="shared" si="1"/>
        <v>0.80047036430355889</v>
      </c>
    </row>
    <row r="30" spans="1:8" ht="15" x14ac:dyDescent="0.2">
      <c r="A30" s="9" t="s">
        <v>81</v>
      </c>
      <c r="B30" s="114">
        <v>7275.5747840000004</v>
      </c>
      <c r="C30" s="115">
        <v>10364.104703999999</v>
      </c>
      <c r="D30" s="116">
        <f>C30-B30</f>
        <v>3088.529919999999</v>
      </c>
      <c r="E30" s="111">
        <f>(C30-B30)/B30</f>
        <v>0.42450665572046697</v>
      </c>
      <c r="F30" s="117">
        <v>10689.289215999999</v>
      </c>
      <c r="G30" s="118">
        <f t="shared" si="0"/>
        <v>3413.7144319999989</v>
      </c>
      <c r="H30" s="95">
        <f t="shared" si="1"/>
        <v>0.46920202641683117</v>
      </c>
    </row>
    <row r="31" spans="1:8" x14ac:dyDescent="0.2">
      <c r="A31" s="3"/>
      <c r="B31" s="127"/>
      <c r="C31" s="128"/>
      <c r="D31" s="121"/>
      <c r="E31" s="122"/>
      <c r="F31" s="123"/>
      <c r="G31" s="113"/>
      <c r="H31" s="95"/>
    </row>
    <row r="32" spans="1:8" x14ac:dyDescent="0.2">
      <c r="A32" s="1" t="s">
        <v>44</v>
      </c>
      <c r="B32" s="119"/>
      <c r="C32" s="120"/>
      <c r="D32" s="121"/>
      <c r="E32" s="122"/>
      <c r="F32" s="123"/>
      <c r="G32" s="113"/>
      <c r="H32" s="95"/>
    </row>
    <row r="33" spans="1:8" x14ac:dyDescent="0.2">
      <c r="A33" s="9" t="s">
        <v>39</v>
      </c>
      <c r="B33" s="124">
        <v>1424.903</v>
      </c>
      <c r="C33" s="125">
        <v>1420.8530000000001</v>
      </c>
      <c r="D33" s="110">
        <f>C33-B33</f>
        <v>-4.0499999999999545</v>
      </c>
      <c r="E33" s="111">
        <f>(C33-B33)/B33</f>
        <v>-2.8422987389316707E-3</v>
      </c>
      <c r="F33" s="126">
        <v>1420.8530000000001</v>
      </c>
      <c r="G33" s="113">
        <f t="shared" si="0"/>
        <v>-4.0499999999999545</v>
      </c>
      <c r="H33" s="95">
        <f t="shared" si="1"/>
        <v>-2.8422987389316707E-3</v>
      </c>
    </row>
    <row r="34" spans="1:8" x14ac:dyDescent="0.2">
      <c r="A34" s="9" t="s">
        <v>35</v>
      </c>
      <c r="B34" s="114">
        <v>3689.0941440000001</v>
      </c>
      <c r="C34" s="115">
        <v>3555.3400320000001</v>
      </c>
      <c r="D34" s="116">
        <f>C34-B34</f>
        <v>-133.75411200000008</v>
      </c>
      <c r="E34" s="111">
        <f>(C34-B34)/B34</f>
        <v>-3.6256627448106697E-2</v>
      </c>
      <c r="F34" s="117">
        <v>3550.6257919999998</v>
      </c>
      <c r="G34" s="118">
        <f t="shared" si="0"/>
        <v>-138.46835200000032</v>
      </c>
      <c r="H34" s="95">
        <f t="shared" si="1"/>
        <v>-3.7534512971214733E-2</v>
      </c>
    </row>
    <row r="35" spans="1:8" x14ac:dyDescent="0.2">
      <c r="A35" s="3"/>
      <c r="B35" s="119"/>
      <c r="C35" s="120"/>
      <c r="D35" s="121"/>
      <c r="E35" s="122"/>
      <c r="F35" s="123"/>
      <c r="G35" s="113"/>
      <c r="H35" s="95"/>
    </row>
    <row r="36" spans="1:8" ht="27.75" x14ac:dyDescent="0.2">
      <c r="A36" s="8" t="s">
        <v>110</v>
      </c>
      <c r="B36" s="119"/>
      <c r="C36" s="120"/>
      <c r="D36" s="121"/>
      <c r="E36" s="122"/>
      <c r="F36" s="123"/>
      <c r="G36" s="113"/>
      <c r="H36" s="95"/>
    </row>
    <row r="37" spans="1:8" x14ac:dyDescent="0.2">
      <c r="A37" s="9" t="s">
        <v>109</v>
      </c>
      <c r="B37" s="124">
        <v>324.18599999999998</v>
      </c>
      <c r="C37" s="125">
        <v>324.18599999999998</v>
      </c>
      <c r="D37" s="110">
        <f>C37-B37</f>
        <v>0</v>
      </c>
      <c r="E37" s="111">
        <f>(C37-B37)/B37</f>
        <v>0</v>
      </c>
      <c r="F37" s="126">
        <v>324.18599999999998</v>
      </c>
      <c r="G37" s="113">
        <f t="shared" si="0"/>
        <v>0</v>
      </c>
      <c r="H37" s="95">
        <f t="shared" si="1"/>
        <v>0</v>
      </c>
    </row>
    <row r="38" spans="1:8" x14ac:dyDescent="0.2">
      <c r="A38" s="9" t="s">
        <v>111</v>
      </c>
      <c r="B38" s="114">
        <v>352.02771200000001</v>
      </c>
      <c r="C38" s="115">
        <v>352.02771200000001</v>
      </c>
      <c r="D38" s="116">
        <f>C38-B38</f>
        <v>0</v>
      </c>
      <c r="E38" s="111">
        <f>(C38-B38)/B38</f>
        <v>0</v>
      </c>
      <c r="F38" s="117">
        <v>352.02771200000001</v>
      </c>
      <c r="G38" s="118">
        <f t="shared" si="0"/>
        <v>0</v>
      </c>
      <c r="H38" s="95">
        <f t="shared" si="1"/>
        <v>0</v>
      </c>
    </row>
    <row r="39" spans="1:8" x14ac:dyDescent="0.2">
      <c r="A39" s="3"/>
      <c r="B39" s="119"/>
      <c r="C39" s="120"/>
      <c r="D39" s="121"/>
      <c r="E39" s="122"/>
      <c r="F39" s="123"/>
      <c r="G39" s="113"/>
      <c r="H39" s="95"/>
    </row>
    <row r="40" spans="1:8" x14ac:dyDescent="0.2">
      <c r="A40" s="1" t="s">
        <v>45</v>
      </c>
      <c r="B40" s="119"/>
      <c r="C40" s="120"/>
      <c r="D40" s="121"/>
      <c r="E40" s="122"/>
      <c r="F40" s="123"/>
      <c r="G40" s="113"/>
      <c r="H40" s="95"/>
    </row>
    <row r="41" spans="1:8" x14ac:dyDescent="0.2">
      <c r="A41" s="9" t="s">
        <v>46</v>
      </c>
      <c r="B41" s="124">
        <v>1469.027</v>
      </c>
      <c r="C41" s="125">
        <v>1469.027</v>
      </c>
      <c r="D41" s="110">
        <f>C41-B41</f>
        <v>0</v>
      </c>
      <c r="E41" s="111">
        <f>(C41-B41)/B41</f>
        <v>0</v>
      </c>
      <c r="F41" s="126">
        <v>1469.027</v>
      </c>
      <c r="G41" s="113">
        <f t="shared" si="0"/>
        <v>0</v>
      </c>
      <c r="H41" s="95">
        <f t="shared" si="1"/>
        <v>0</v>
      </c>
    </row>
    <row r="42" spans="1:8" ht="15" x14ac:dyDescent="0.2">
      <c r="A42" s="9" t="s">
        <v>99</v>
      </c>
      <c r="B42" s="114">
        <v>226.901568</v>
      </c>
      <c r="C42" s="115">
        <v>223.33923200000001</v>
      </c>
      <c r="D42" s="116">
        <f>C42-B42</f>
        <v>-3.5623359999999877</v>
      </c>
      <c r="E42" s="111">
        <f>(C42-B42)/B42</f>
        <v>-1.5699917948561678E-2</v>
      </c>
      <c r="F42" s="117">
        <v>223.33923200000001</v>
      </c>
      <c r="G42" s="118">
        <f t="shared" si="0"/>
        <v>-3.5623359999999877</v>
      </c>
      <c r="H42" s="95">
        <f t="shared" si="1"/>
        <v>-1.5699917948561678E-2</v>
      </c>
    </row>
    <row r="43" spans="1:8" x14ac:dyDescent="0.2">
      <c r="A43" s="3"/>
      <c r="B43" s="119"/>
      <c r="C43" s="120"/>
      <c r="D43" s="121"/>
      <c r="E43" s="122"/>
      <c r="F43" s="123"/>
      <c r="G43" s="113"/>
      <c r="H43" s="95"/>
    </row>
    <row r="44" spans="1:8" x14ac:dyDescent="0.2">
      <c r="A44" s="1" t="s">
        <v>92</v>
      </c>
      <c r="B44" s="119"/>
      <c r="C44" s="120"/>
      <c r="D44" s="121"/>
      <c r="E44" s="122"/>
      <c r="F44" s="123"/>
      <c r="G44" s="113"/>
      <c r="H44" s="95"/>
    </row>
    <row r="45" spans="1:8" x14ac:dyDescent="0.2">
      <c r="A45" s="9" t="s">
        <v>93</v>
      </c>
      <c r="B45" s="114">
        <v>36264.535936</v>
      </c>
      <c r="C45" s="115">
        <v>36264.535936</v>
      </c>
      <c r="D45" s="116">
        <f t="shared" ref="D45" si="2">C45-B45</f>
        <v>0</v>
      </c>
      <c r="E45" s="111">
        <f t="shared" ref="E45:E54" si="3">(C45-B45)/B45</f>
        <v>0</v>
      </c>
      <c r="F45" s="117">
        <v>36264.535936</v>
      </c>
      <c r="G45" s="118">
        <f t="shared" si="0"/>
        <v>0</v>
      </c>
      <c r="H45" s="95">
        <f t="shared" si="1"/>
        <v>0</v>
      </c>
    </row>
    <row r="46" spans="1:8" x14ac:dyDescent="0.2">
      <c r="A46" s="9" t="s">
        <v>77</v>
      </c>
      <c r="B46" s="119"/>
      <c r="C46" s="120"/>
      <c r="D46" s="121"/>
      <c r="E46" s="111"/>
      <c r="F46" s="123"/>
      <c r="G46" s="113"/>
      <c r="H46" s="95"/>
    </row>
    <row r="47" spans="1:8" x14ac:dyDescent="0.2">
      <c r="A47" s="4" t="s">
        <v>79</v>
      </c>
      <c r="B47" s="124">
        <v>1004.818</v>
      </c>
      <c r="C47" s="125">
        <v>1004.818</v>
      </c>
      <c r="D47" s="110">
        <f>C47-B47</f>
        <v>0</v>
      </c>
      <c r="E47" s="111">
        <f t="shared" si="3"/>
        <v>0</v>
      </c>
      <c r="F47" s="126">
        <v>1004.818</v>
      </c>
      <c r="G47" s="113">
        <f t="shared" si="0"/>
        <v>0</v>
      </c>
      <c r="H47" s="95">
        <f t="shared" si="1"/>
        <v>0</v>
      </c>
    </row>
    <row r="48" spans="1:8" x14ac:dyDescent="0.2">
      <c r="A48" s="4" t="s">
        <v>80</v>
      </c>
      <c r="B48" s="114">
        <v>619.97270600000002</v>
      </c>
      <c r="C48" s="115">
        <v>619.97270600000002</v>
      </c>
      <c r="D48" s="116">
        <f>C48-B48</f>
        <v>0</v>
      </c>
      <c r="E48" s="111">
        <f t="shared" si="3"/>
        <v>0</v>
      </c>
      <c r="F48" s="117">
        <v>619.97270600000002</v>
      </c>
      <c r="G48" s="118">
        <f t="shared" si="0"/>
        <v>0</v>
      </c>
      <c r="H48" s="95">
        <f t="shared" si="1"/>
        <v>0</v>
      </c>
    </row>
    <row r="49" spans="1:8" x14ac:dyDescent="0.2">
      <c r="A49" s="9" t="s">
        <v>116</v>
      </c>
      <c r="B49" s="114"/>
      <c r="C49" s="115"/>
      <c r="D49" s="116"/>
      <c r="E49" s="111"/>
      <c r="F49" s="117"/>
      <c r="G49" s="113"/>
      <c r="H49" s="95"/>
    </row>
    <row r="50" spans="1:8" x14ac:dyDescent="0.2">
      <c r="A50" s="4" t="s">
        <v>79</v>
      </c>
      <c r="B50" s="124">
        <v>1524.1769999999999</v>
      </c>
      <c r="C50" s="125">
        <v>1524.18</v>
      </c>
      <c r="D50" s="110">
        <f>C50-B50</f>
        <v>3.0000000001564331E-3</v>
      </c>
      <c r="E50" s="111">
        <f t="shared" ref="E50:E51" si="4">(C50-B50)/B50</f>
        <v>1.9682753382031308E-6</v>
      </c>
      <c r="F50" s="126">
        <v>1524.18</v>
      </c>
      <c r="G50" s="113">
        <f t="shared" si="0"/>
        <v>3.0000000001564331E-3</v>
      </c>
      <c r="H50" s="95">
        <f t="shared" si="1"/>
        <v>1.9682753382031308E-6</v>
      </c>
    </row>
    <row r="51" spans="1:8" x14ac:dyDescent="0.2">
      <c r="A51" s="4" t="s">
        <v>80</v>
      </c>
      <c r="B51" s="114">
        <v>737.90217399999995</v>
      </c>
      <c r="C51" s="115">
        <v>737.90200000000004</v>
      </c>
      <c r="D51" s="116">
        <f>C51-B51</f>
        <v>-1.7399999990175274E-4</v>
      </c>
      <c r="E51" s="111">
        <f t="shared" si="4"/>
        <v>-2.3580361466959541E-7</v>
      </c>
      <c r="F51" s="117">
        <v>737.90200000000004</v>
      </c>
      <c r="G51" s="118">
        <f t="shared" si="0"/>
        <v>-1.7399999990175274E-4</v>
      </c>
      <c r="H51" s="95">
        <f t="shared" si="1"/>
        <v>-2.3580361466959541E-7</v>
      </c>
    </row>
    <row r="52" spans="1:8" x14ac:dyDescent="0.2">
      <c r="A52" s="9" t="s">
        <v>78</v>
      </c>
      <c r="B52" s="114"/>
      <c r="C52" s="115"/>
      <c r="D52" s="116"/>
      <c r="E52" s="111"/>
      <c r="F52" s="117"/>
      <c r="G52" s="113"/>
      <c r="H52" s="95"/>
    </row>
    <row r="53" spans="1:8" x14ac:dyDescent="0.2">
      <c r="A53" s="4" t="s">
        <v>79</v>
      </c>
      <c r="B53" s="124">
        <v>483.375</v>
      </c>
      <c r="C53" s="125">
        <v>483.375</v>
      </c>
      <c r="D53" s="110">
        <f>C53-B53</f>
        <v>0</v>
      </c>
      <c r="E53" s="111">
        <f t="shared" si="3"/>
        <v>0</v>
      </c>
      <c r="F53" s="126">
        <v>483.375</v>
      </c>
      <c r="G53" s="113">
        <f t="shared" si="0"/>
        <v>0</v>
      </c>
      <c r="H53" s="95">
        <f t="shared" si="1"/>
        <v>0</v>
      </c>
    </row>
    <row r="54" spans="1:8" x14ac:dyDescent="0.2">
      <c r="A54" s="4" t="s">
        <v>80</v>
      </c>
      <c r="B54" s="114">
        <v>181.265625</v>
      </c>
      <c r="C54" s="115">
        <v>181.265625</v>
      </c>
      <c r="D54" s="116">
        <f>C54-B54</f>
        <v>0</v>
      </c>
      <c r="E54" s="111">
        <f t="shared" si="3"/>
        <v>0</v>
      </c>
      <c r="F54" s="117">
        <v>181.265625</v>
      </c>
      <c r="G54" s="118">
        <f t="shared" si="0"/>
        <v>0</v>
      </c>
      <c r="H54" s="95">
        <f t="shared" si="1"/>
        <v>0</v>
      </c>
    </row>
    <row r="55" spans="1:8" x14ac:dyDescent="0.2">
      <c r="A55" s="9" t="s">
        <v>85</v>
      </c>
      <c r="B55" s="119"/>
      <c r="C55" s="120"/>
      <c r="D55" s="121"/>
      <c r="E55" s="111"/>
      <c r="F55" s="123"/>
      <c r="G55" s="113"/>
      <c r="H55" s="95"/>
    </row>
    <row r="56" spans="1:8" x14ac:dyDescent="0.2">
      <c r="A56" s="4" t="s">
        <v>79</v>
      </c>
      <c r="B56" s="119">
        <v>0</v>
      </c>
      <c r="C56" s="120">
        <v>0</v>
      </c>
      <c r="D56" s="110">
        <f>C56-B56</f>
        <v>0</v>
      </c>
      <c r="E56" s="111" t="str">
        <f>IF(B56-C56&lt;&gt;0,(C56-B56)/B56,"--")</f>
        <v>--</v>
      </c>
      <c r="F56" s="123">
        <v>0</v>
      </c>
      <c r="G56" s="113">
        <f t="shared" si="0"/>
        <v>0</v>
      </c>
      <c r="H56" s="95" t="str">
        <f>IF(B56-F56&lt;&gt;0,(F56-B56)/B56,"--")</f>
        <v>--</v>
      </c>
    </row>
    <row r="57" spans="1:8" x14ac:dyDescent="0.2">
      <c r="A57" s="4" t="s">
        <v>80</v>
      </c>
      <c r="B57" s="119">
        <v>0</v>
      </c>
      <c r="C57" s="120">
        <v>0</v>
      </c>
      <c r="D57" s="110">
        <f>C57-B57</f>
        <v>0</v>
      </c>
      <c r="E57" s="111" t="str">
        <f>IF(B57-C57&lt;&gt;0,(C57-B57)/B57,"--")</f>
        <v>--</v>
      </c>
      <c r="F57" s="123">
        <v>0</v>
      </c>
      <c r="G57" s="113">
        <f t="shared" si="0"/>
        <v>0</v>
      </c>
      <c r="H57" s="95" t="str">
        <f>IF(B57-F57&lt;&gt;0,(F57-B57)/B57,"--")</f>
        <v>--</v>
      </c>
    </row>
    <row r="58" spans="1:8" x14ac:dyDescent="0.2">
      <c r="A58" s="4"/>
      <c r="B58" s="119"/>
      <c r="C58" s="120"/>
      <c r="D58" s="110"/>
      <c r="E58" s="111"/>
      <c r="F58" s="123"/>
      <c r="G58" s="113"/>
      <c r="H58" s="95"/>
    </row>
    <row r="59" spans="1:8" x14ac:dyDescent="0.2">
      <c r="A59" s="1" t="s">
        <v>94</v>
      </c>
      <c r="B59" s="119"/>
      <c r="C59" s="120"/>
      <c r="D59" s="110"/>
      <c r="E59" s="111"/>
      <c r="F59" s="123"/>
      <c r="G59" s="113"/>
      <c r="H59" s="95"/>
    </row>
    <row r="60" spans="1:8" x14ac:dyDescent="0.2">
      <c r="A60" s="9" t="s">
        <v>95</v>
      </c>
      <c r="B60" s="114">
        <v>10650.410672</v>
      </c>
      <c r="C60" s="115">
        <v>10650.410672</v>
      </c>
      <c r="D60" s="129">
        <f>C60-B60</f>
        <v>0</v>
      </c>
      <c r="E60" s="111">
        <f t="shared" ref="E60" si="5">(C60-B60)/B60</f>
        <v>0</v>
      </c>
      <c r="F60" s="117">
        <v>10650.410672</v>
      </c>
      <c r="G60" s="130">
        <f t="shared" si="0"/>
        <v>0</v>
      </c>
      <c r="H60" s="95">
        <f t="shared" si="1"/>
        <v>0</v>
      </c>
    </row>
    <row r="61" spans="1:8" x14ac:dyDescent="0.2">
      <c r="A61" s="9"/>
      <c r="B61" s="114"/>
      <c r="C61" s="115"/>
      <c r="D61" s="116"/>
      <c r="E61" s="111"/>
      <c r="F61" s="117"/>
      <c r="G61" s="113"/>
      <c r="H61" s="95"/>
    </row>
    <row r="62" spans="1:8" x14ac:dyDescent="0.2">
      <c r="A62" s="1" t="s">
        <v>104</v>
      </c>
      <c r="B62" s="119"/>
      <c r="C62" s="120"/>
      <c r="D62" s="121"/>
      <c r="E62" s="122"/>
      <c r="F62" s="123"/>
      <c r="G62" s="113"/>
      <c r="H62" s="95"/>
    </row>
    <row r="63" spans="1:8" ht="15" x14ac:dyDescent="0.2">
      <c r="A63" s="9" t="s">
        <v>106</v>
      </c>
      <c r="B63" s="114">
        <v>85013</v>
      </c>
      <c r="C63" s="115">
        <v>85013</v>
      </c>
      <c r="D63" s="116">
        <f t="shared" ref="D63:D64" si="6">C63-B63</f>
        <v>0</v>
      </c>
      <c r="E63" s="111">
        <f t="shared" ref="E63:E64" si="7">(C63-B63)/B63</f>
        <v>0</v>
      </c>
      <c r="F63" s="117">
        <v>85013</v>
      </c>
      <c r="G63" s="118">
        <f t="shared" si="0"/>
        <v>0</v>
      </c>
      <c r="H63" s="95">
        <f t="shared" si="1"/>
        <v>0</v>
      </c>
    </row>
    <row r="64" spans="1:8" ht="13.5" thickBot="1" x14ac:dyDescent="0.25">
      <c r="A64" s="63" t="s">
        <v>105</v>
      </c>
      <c r="B64" s="131">
        <v>106970</v>
      </c>
      <c r="C64" s="132">
        <v>106970</v>
      </c>
      <c r="D64" s="133">
        <f t="shared" si="6"/>
        <v>0</v>
      </c>
      <c r="E64" s="134">
        <f t="shared" si="7"/>
        <v>0</v>
      </c>
      <c r="F64" s="135">
        <v>106970</v>
      </c>
      <c r="G64" s="136">
        <f t="shared" si="0"/>
        <v>0</v>
      </c>
      <c r="H64" s="137">
        <f t="shared" si="1"/>
        <v>0</v>
      </c>
    </row>
    <row r="65" spans="1:5" x14ac:dyDescent="0.2">
      <c r="A65" s="242" t="s">
        <v>76</v>
      </c>
      <c r="B65" s="242"/>
      <c r="C65" s="242"/>
      <c r="D65" s="242"/>
      <c r="E65" s="242"/>
    </row>
    <row r="66" spans="1:5" ht="157.5" customHeight="1" x14ac:dyDescent="0.2">
      <c r="A66" s="219" t="s">
        <v>125</v>
      </c>
      <c r="B66" s="219"/>
      <c r="C66" s="219"/>
      <c r="D66" s="219"/>
      <c r="E66" s="219"/>
    </row>
    <row r="67" spans="1:5" ht="41.1" customHeight="1" x14ac:dyDescent="0.2">
      <c r="A67" s="220" t="s">
        <v>120</v>
      </c>
      <c r="B67" s="220"/>
      <c r="C67" s="220"/>
      <c r="D67" s="220"/>
      <c r="E67" s="220"/>
    </row>
  </sheetData>
  <mergeCells count="7">
    <mergeCell ref="F6:H6"/>
    <mergeCell ref="A67:E67"/>
    <mergeCell ref="A2:E2"/>
    <mergeCell ref="A65:E65"/>
    <mergeCell ref="A66:E66"/>
    <mergeCell ref="C6:E6"/>
    <mergeCell ref="A3:E3"/>
  </mergeCells>
  <pageMargins left="0.7" right="0.7" top="0.75" bottom="0.75" header="0.3" footer="0.3"/>
  <pageSetup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6A87C-1B80-44D5-871B-1C98F5CE24A0}">
  <dimension ref="A1:H14"/>
  <sheetViews>
    <sheetView workbookViewId="0">
      <selection activeCell="K13" sqref="K13"/>
    </sheetView>
  </sheetViews>
  <sheetFormatPr defaultColWidth="9.140625" defaultRowHeight="12.75" x14ac:dyDescent="0.2"/>
  <cols>
    <col min="1" max="1" width="43.5703125" style="1" customWidth="1"/>
    <col min="2" max="5" width="12.42578125" style="14" customWidth="1"/>
    <col min="6" max="8" width="12.42578125" style="1" customWidth="1"/>
    <col min="9" max="16384" width="9.140625" style="1"/>
  </cols>
  <sheetData>
    <row r="1" spans="1:8" s="24" customFormat="1" x14ac:dyDescent="0.2">
      <c r="A1" s="22" t="s">
        <v>75</v>
      </c>
      <c r="B1" s="19"/>
      <c r="C1" s="19"/>
      <c r="D1" s="19"/>
      <c r="E1" s="19"/>
    </row>
    <row r="2" spans="1:8" s="24" customFormat="1" ht="30.6" customHeight="1" x14ac:dyDescent="0.2">
      <c r="A2" s="241" t="s">
        <v>133</v>
      </c>
      <c r="B2" s="241"/>
      <c r="C2" s="241"/>
      <c r="D2" s="241"/>
      <c r="E2" s="241"/>
    </row>
    <row r="3" spans="1:8" s="24" customFormat="1" ht="27" customHeight="1" x14ac:dyDescent="0.2">
      <c r="A3" s="240" t="s">
        <v>118</v>
      </c>
      <c r="B3" s="240"/>
      <c r="C3" s="240"/>
      <c r="D3" s="240"/>
      <c r="E3" s="240"/>
    </row>
    <row r="4" spans="1:8" s="24" customFormat="1" x14ac:dyDescent="0.2">
      <c r="A4" s="27" t="s">
        <v>119</v>
      </c>
      <c r="B4" s="19"/>
      <c r="C4" s="19"/>
      <c r="D4" s="19"/>
      <c r="E4" s="19"/>
    </row>
    <row r="5" spans="1:8" s="27" customFormat="1" x14ac:dyDescent="0.2">
      <c r="A5" s="24" t="s">
        <v>102</v>
      </c>
      <c r="B5" s="26"/>
      <c r="C5" s="26"/>
      <c r="D5" s="26"/>
      <c r="E5" s="26"/>
    </row>
    <row r="6" spans="1:8" s="24" customFormat="1" ht="41.45" customHeight="1" x14ac:dyDescent="0.2">
      <c r="B6" s="64" t="s">
        <v>156</v>
      </c>
      <c r="C6" s="245" t="s">
        <v>158</v>
      </c>
      <c r="D6" s="226"/>
      <c r="E6" s="246"/>
      <c r="F6" s="222" t="s">
        <v>162</v>
      </c>
      <c r="G6" s="223"/>
      <c r="H6" s="223"/>
    </row>
    <row r="7" spans="1:8" s="24" customFormat="1" ht="39" thickBot="1" x14ac:dyDescent="0.25">
      <c r="A7" s="25"/>
      <c r="B7" s="65" t="s">
        <v>31</v>
      </c>
      <c r="C7" s="75" t="s">
        <v>30</v>
      </c>
      <c r="D7" s="75" t="s">
        <v>108</v>
      </c>
      <c r="E7" s="75" t="s">
        <v>68</v>
      </c>
      <c r="F7" s="76" t="s">
        <v>30</v>
      </c>
      <c r="G7" s="77" t="s">
        <v>108</v>
      </c>
      <c r="H7" s="78" t="s">
        <v>68</v>
      </c>
    </row>
    <row r="8" spans="1:8" ht="27.75" x14ac:dyDescent="0.2">
      <c r="A8" s="20" t="s">
        <v>107</v>
      </c>
      <c r="B8" s="84"/>
      <c r="C8" s="85"/>
      <c r="D8" s="85"/>
      <c r="E8" s="86"/>
      <c r="F8" s="87"/>
      <c r="G8" s="88"/>
      <c r="H8" s="89"/>
    </row>
    <row r="9" spans="1:8" ht="15" x14ac:dyDescent="0.2">
      <c r="A9" s="2" t="s">
        <v>103</v>
      </c>
      <c r="B9" s="90">
        <f>SUM('7. Program Summary'!B10,'7. Program Summary'!B14,'7. Program Summary'!B18,'7. Program Summary'!B22,'7. Program Summary'!B26,'7. Program Summary'!B30,'7. Program Summary'!B34,'7. Program Summary'!B38,'7. Program Summary'!B42)</f>
        <v>21702.331943999998</v>
      </c>
      <c r="C9" s="91">
        <f>SUM('7. Program Summary'!C10,'7. Program Summary'!C14,'7. Program Summary'!C18,'7. Program Summary'!C22,'7. Program Summary'!C26,'7. Program Summary'!C30,'7. Program Summary'!C34,'7. Program Summary'!C38,'7. Program Summary'!C42)</f>
        <v>24653.545415999997</v>
      </c>
      <c r="D9" s="91">
        <f>+C9-B9</f>
        <v>2951.2134719999995</v>
      </c>
      <c r="E9" s="92">
        <f>(C9-B9)/B9</f>
        <v>0.13598600738460809</v>
      </c>
      <c r="F9" s="93">
        <f>SUM('7. Program Summary'!F10,'7. Program Summary'!F14,'7. Program Summary'!F18,'7. Program Summary'!F22,'7. Program Summary'!F26,'7. Program Summary'!F30,'7. Program Summary'!F34,'7. Program Summary'!F38,'7. Program Summary'!F42)</f>
        <v>24974.015687999996</v>
      </c>
      <c r="G9" s="94">
        <f>+F9-B9</f>
        <v>3271.6837439999981</v>
      </c>
      <c r="H9" s="95">
        <f>(F9-B9)/B9</f>
        <v>0.15075263582006515</v>
      </c>
    </row>
    <row r="10" spans="1:8" x14ac:dyDescent="0.2">
      <c r="A10" s="2" t="s">
        <v>114</v>
      </c>
      <c r="B10" s="90">
        <f>+'7. Program Summary'!B45+'7. Program Summary'!B60</f>
        <v>46914.946607999998</v>
      </c>
      <c r="C10" s="91">
        <f>+'7. Program Summary'!C45+'7. Program Summary'!C60</f>
        <v>46914.946607999998</v>
      </c>
      <c r="D10" s="91">
        <f t="shared" ref="D10:D11" si="0">+C10-B10</f>
        <v>0</v>
      </c>
      <c r="E10" s="92">
        <f>(C10-B10)/B10</f>
        <v>0</v>
      </c>
      <c r="F10" s="93">
        <f>+'7. Program Summary'!F45+'7. Program Summary'!F60</f>
        <v>46914.946607999998</v>
      </c>
      <c r="G10" s="94">
        <f>+F10-B10</f>
        <v>0</v>
      </c>
      <c r="H10" s="95">
        <f>(F10-B10)/B10</f>
        <v>0</v>
      </c>
    </row>
    <row r="11" spans="1:8" ht="13.5" thickBot="1" x14ac:dyDescent="0.25">
      <c r="A11" s="7" t="s">
        <v>115</v>
      </c>
      <c r="B11" s="96">
        <f>(B9-B10)</f>
        <v>-25212.614664000001</v>
      </c>
      <c r="C11" s="97">
        <f>(C9-C10)</f>
        <v>-22261.401192000001</v>
      </c>
      <c r="D11" s="97">
        <f t="shared" si="0"/>
        <v>2951.2134719999995</v>
      </c>
      <c r="E11" s="98" t="s">
        <v>32</v>
      </c>
      <c r="F11" s="99">
        <f>(F9-F10)</f>
        <v>-21940.930920000003</v>
      </c>
      <c r="G11" s="100">
        <f>+F11-B11</f>
        <v>3271.6837439999981</v>
      </c>
      <c r="H11" s="101" t="s">
        <v>32</v>
      </c>
    </row>
    <row r="12" spans="1:8" ht="15.75" customHeight="1" x14ac:dyDescent="0.2">
      <c r="A12" s="232" t="s">
        <v>76</v>
      </c>
      <c r="B12" s="239"/>
      <c r="C12" s="239"/>
      <c r="D12" s="239"/>
      <c r="E12" s="239"/>
    </row>
    <row r="13" spans="1:8" ht="142.5" customHeight="1" x14ac:dyDescent="0.2">
      <c r="A13" s="220" t="s">
        <v>126</v>
      </c>
      <c r="B13" s="220"/>
      <c r="C13" s="220"/>
      <c r="D13" s="220"/>
      <c r="E13" s="220"/>
    </row>
    <row r="14" spans="1:8" ht="53.1" customHeight="1" x14ac:dyDescent="0.2">
      <c r="A14" s="220" t="s">
        <v>120</v>
      </c>
      <c r="B14" s="220"/>
      <c r="C14" s="220"/>
      <c r="D14" s="220"/>
      <c r="E14" s="220"/>
    </row>
  </sheetData>
  <mergeCells count="7">
    <mergeCell ref="F6:H6"/>
    <mergeCell ref="A2:E2"/>
    <mergeCell ref="A14:E14"/>
    <mergeCell ref="C6:E6"/>
    <mergeCell ref="A13:E13"/>
    <mergeCell ref="A12:E12"/>
    <mergeCell ref="A3:E3"/>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9C858E70AFD24CBF2FF66F65924E42" ma:contentTypeVersion="13" ma:contentTypeDescription="Create a new document." ma:contentTypeScope="" ma:versionID="9815d92b3b2a6b655a38a6f6aaa93156">
  <xsd:schema xmlns:xsd="http://www.w3.org/2001/XMLSchema" xmlns:xs="http://www.w3.org/2001/XMLSchema" xmlns:p="http://schemas.microsoft.com/office/2006/metadata/properties" xmlns:ns2="bdeec54c-cf22-4a9e-a598-b7d9fcbc43c7" xmlns:ns3="59951468-e0c9-43f7-849b-568c90711787" targetNamespace="http://schemas.microsoft.com/office/2006/metadata/properties" ma:root="true" ma:fieldsID="8662ca561660dc43592e0264a4f6f100" ns2:_="" ns3:_="">
    <xsd:import namespace="bdeec54c-cf22-4a9e-a598-b7d9fcbc43c7"/>
    <xsd:import namespace="59951468-e0c9-43f7-849b-568c90711787"/>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eec54c-cf22-4a9e-a598-b7d9fcbc43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39e25b7-0a97-41c9-a156-d5f30623568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951468-e0c9-43f7-849b-568c9071178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CADFAA-121A-44B4-89DE-309B7D2F8081}">
  <ds:schemaRefs>
    <ds:schemaRef ds:uri="http://schemas.microsoft.com/sharepoint/v3/contenttype/forms"/>
  </ds:schemaRefs>
</ds:datastoreItem>
</file>

<file path=customXml/itemProps2.xml><?xml version="1.0" encoding="utf-8"?>
<ds:datastoreItem xmlns:ds="http://schemas.openxmlformats.org/officeDocument/2006/customXml" ds:itemID="{726D66F9-1BA1-4AFF-AE6C-FF1BC8E5F5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eec54c-cf22-4a9e-a598-b7d9fcbc43c7"/>
    <ds:schemaRef ds:uri="59951468-e0c9-43f7-849b-568c907117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0. HV Overview</vt:lpstr>
      <vt:lpstr>1. SPM Summary</vt:lpstr>
      <vt:lpstr>2. Poverty_Individuals_No</vt:lpstr>
      <vt:lpstr>3. Individuals Race</vt:lpstr>
      <vt:lpstr>4. Poverty_Families_No</vt:lpstr>
      <vt:lpstr>5. Household Resources</vt:lpstr>
      <vt:lpstr>7. Program Summary</vt:lpstr>
      <vt:lpstr>8. Costs</vt:lpstr>
    </vt:vector>
  </TitlesOfParts>
  <Company>Urban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CPRAC Meeting -Urban Institute Proposed Policy Results, Housing Voucher Simulations - May 16, 2024</dc:title>
  <dc:creator>Urban Institute</dc:creator>
  <cp:lastModifiedBy>Pierce, Jonathan (OTDA)</cp:lastModifiedBy>
  <dcterms:created xsi:type="dcterms:W3CDTF">2023-01-09T17:55:27Z</dcterms:created>
  <dcterms:modified xsi:type="dcterms:W3CDTF">2024-05-10T16:01:23Z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