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defaultThemeVersion="166925"/>
  <mc:AlternateContent xmlns:mc="http://schemas.openxmlformats.org/markup-compatibility/2006">
    <mc:Choice Requires="x15">
      <x15ac:absPath xmlns:x15ac="http://schemas.microsoft.com/office/spreadsheetml/2010/11/ac" url="X:\news\meetings\cprac\2024-05-16\attachments\"/>
    </mc:Choice>
  </mc:AlternateContent>
  <xr:revisionPtr revIDLastSave="0" documentId="8_{834780B1-8715-4CCC-BE1B-AD6911DDC370}" xr6:coauthVersionLast="47" xr6:coauthVersionMax="47" xr10:uidLastSave="{00000000-0000-0000-0000-000000000000}"/>
  <bookViews>
    <workbookView xWindow="2895" yWindow="2895" windowWidth="21600" windowHeight="11385" tabRatio="888" xr2:uid="{068841F0-A798-4FDA-AE91-01EB2B1CBF50}"/>
  </bookViews>
  <sheets>
    <sheet name="0. RC Overview" sheetId="13"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 i="13" l="1"/>
  <c r="O8" i="13"/>
  <c r="O7" i="13"/>
  <c r="O6" i="13"/>
  <c r="O5" i="13"/>
  <c r="O4" i="13"/>
  <c r="D30" i="11"/>
  <c r="F9" i="5"/>
  <c r="F10" i="5"/>
  <c r="F11" i="5"/>
  <c r="B11" i="5"/>
  <c r="G11" i="5"/>
  <c r="P5" i="13"/>
  <c r="N10" i="10"/>
  <c r="E5" i="13"/>
  <c r="Q5" i="13"/>
  <c r="I9" i="5"/>
  <c r="I10" i="5"/>
  <c r="I11" i="5"/>
  <c r="J11" i="5"/>
  <c r="P6" i="13"/>
  <c r="S10" i="10"/>
  <c r="E6" i="13"/>
  <c r="Q6" i="13"/>
  <c r="L9" i="5"/>
  <c r="L10" i="5"/>
  <c r="L11" i="5"/>
  <c r="M11" i="5"/>
  <c r="P7" i="13"/>
  <c r="X10" i="10"/>
  <c r="E7" i="13"/>
  <c r="Q7" i="13"/>
  <c r="O9" i="5"/>
  <c r="O10" i="5"/>
  <c r="O11" i="5"/>
  <c r="P11" i="5"/>
  <c r="P8" i="13"/>
  <c r="AC10" i="10"/>
  <c r="E8" i="13"/>
  <c r="Q8" i="13"/>
  <c r="R9" i="5"/>
  <c r="R10" i="5"/>
  <c r="R11" i="5"/>
  <c r="S11" i="5"/>
  <c r="P9" i="13"/>
  <c r="AH10" i="10"/>
  <c r="E9" i="13"/>
  <c r="Q9" i="13"/>
  <c r="C11" i="5"/>
  <c r="D11" i="5"/>
  <c r="P4" i="13"/>
  <c r="I10" i="10"/>
  <c r="E4" i="13"/>
  <c r="Q4" i="13"/>
  <c r="AH44" i="1"/>
  <c r="N9" i="13"/>
  <c r="AH39" i="1"/>
  <c r="M9" i="13"/>
  <c r="AC44" i="1"/>
  <c r="N8" i="13"/>
  <c r="AC39" i="1"/>
  <c r="M8" i="13"/>
  <c r="X44" i="1"/>
  <c r="N7" i="13"/>
  <c r="X39" i="1"/>
  <c r="M7" i="13"/>
  <c r="S44" i="1"/>
  <c r="N6" i="13"/>
  <c r="S39" i="1"/>
  <c r="M6" i="13"/>
  <c r="N44" i="1"/>
  <c r="N5" i="13"/>
  <c r="N39" i="1"/>
  <c r="M5" i="13"/>
  <c r="I44" i="1"/>
  <c r="N4" i="13"/>
  <c r="I39" i="1"/>
  <c r="M4" i="13"/>
  <c r="L9" i="13"/>
  <c r="L8" i="13"/>
  <c r="L7" i="13"/>
  <c r="L6" i="13"/>
  <c r="K9" i="13"/>
  <c r="K8" i="13"/>
  <c r="K7" i="13"/>
  <c r="K6" i="13"/>
  <c r="L5" i="13"/>
  <c r="K5" i="13"/>
  <c r="L4" i="13"/>
  <c r="K4" i="13"/>
  <c r="AH39" i="12"/>
  <c r="J9" i="13"/>
  <c r="AH49" i="12"/>
  <c r="I9" i="13"/>
  <c r="AH44" i="12"/>
  <c r="H9" i="13"/>
  <c r="AH54" i="12"/>
  <c r="G9" i="13"/>
  <c r="AC39" i="12"/>
  <c r="J8" i="13"/>
  <c r="AC49" i="12"/>
  <c r="I8" i="13"/>
  <c r="AC44" i="12"/>
  <c r="H8" i="13"/>
  <c r="AC54" i="12"/>
  <c r="G8" i="13"/>
  <c r="X39" i="12"/>
  <c r="J7" i="13"/>
  <c r="X49" i="12"/>
  <c r="I7" i="13"/>
  <c r="X44" i="12"/>
  <c r="H7" i="13"/>
  <c r="X54" i="12"/>
  <c r="G7" i="13"/>
  <c r="S39" i="12"/>
  <c r="J6" i="13"/>
  <c r="S49" i="12"/>
  <c r="I6" i="13"/>
  <c r="S44" i="12"/>
  <c r="H6" i="13"/>
  <c r="S54" i="12"/>
  <c r="G6" i="13"/>
  <c r="N39" i="12"/>
  <c r="J5" i="13"/>
  <c r="N49" i="12"/>
  <c r="I5" i="13"/>
  <c r="N44" i="12"/>
  <c r="H5" i="13"/>
  <c r="N54" i="12"/>
  <c r="G5" i="13"/>
  <c r="I39" i="12"/>
  <c r="J4" i="13"/>
  <c r="I49" i="12"/>
  <c r="I4" i="13"/>
  <c r="I44" i="12"/>
  <c r="H4" i="13"/>
  <c r="I54" i="12"/>
  <c r="G4" i="13"/>
  <c r="AH11" i="10"/>
  <c r="F9" i="13"/>
  <c r="AC11" i="10"/>
  <c r="F8" i="13"/>
  <c r="X11" i="10"/>
  <c r="F7" i="13"/>
  <c r="S11" i="10"/>
  <c r="F6" i="13"/>
  <c r="N11" i="10"/>
  <c r="F5" i="13"/>
  <c r="I11" i="10"/>
  <c r="F4" i="13"/>
  <c r="AE10" i="10"/>
  <c r="D9" i="13"/>
  <c r="Z10" i="10"/>
  <c r="D8" i="13"/>
  <c r="U10" i="10"/>
  <c r="D7" i="13"/>
  <c r="P10" i="10"/>
  <c r="D6" i="13"/>
  <c r="K10" i="10"/>
  <c r="D5" i="13"/>
  <c r="F10" i="10"/>
  <c r="D4" i="13"/>
  <c r="D10" i="10"/>
  <c r="C9" i="13"/>
  <c r="C8" i="13"/>
  <c r="C7" i="13"/>
  <c r="C6" i="13"/>
  <c r="C5" i="13"/>
  <c r="C4" i="13"/>
  <c r="T10" i="5"/>
  <c r="T9" i="5"/>
  <c r="S10" i="5"/>
  <c r="S9" i="5"/>
  <c r="S10" i="11"/>
  <c r="S13" i="11"/>
  <c r="S14" i="11"/>
  <c r="S17" i="11"/>
  <c r="S18" i="11"/>
  <c r="S21" i="11"/>
  <c r="S22" i="11"/>
  <c r="S25" i="11"/>
  <c r="S26" i="11"/>
  <c r="S29" i="11"/>
  <c r="S30" i="11"/>
  <c r="S33" i="11"/>
  <c r="S34" i="11"/>
  <c r="S37" i="11"/>
  <c r="S38" i="11"/>
  <c r="S41" i="11"/>
  <c r="S42" i="11"/>
  <c r="S45" i="11"/>
  <c r="S47" i="11"/>
  <c r="S48" i="11"/>
  <c r="S50" i="11"/>
  <c r="S51" i="11"/>
  <c r="S53" i="11"/>
  <c r="S54" i="11"/>
  <c r="S56" i="11"/>
  <c r="S57" i="11"/>
  <c r="S60" i="11"/>
  <c r="S63" i="11"/>
  <c r="S64" i="11"/>
  <c r="T10" i="11"/>
  <c r="T13" i="11"/>
  <c r="T14" i="11"/>
  <c r="T17" i="11"/>
  <c r="T18" i="11"/>
  <c r="T21" i="11"/>
  <c r="T22" i="11"/>
  <c r="T25" i="11"/>
  <c r="T26" i="11"/>
  <c r="T29" i="11"/>
  <c r="T30" i="11"/>
  <c r="T33" i="11"/>
  <c r="T34" i="11"/>
  <c r="T37" i="11"/>
  <c r="T38" i="11"/>
  <c r="T41" i="11"/>
  <c r="T42" i="11"/>
  <c r="T45" i="11"/>
  <c r="T47" i="11"/>
  <c r="T48" i="11"/>
  <c r="T50" i="11"/>
  <c r="T51" i="11"/>
  <c r="T53" i="11"/>
  <c r="T54" i="11"/>
  <c r="T60" i="11"/>
  <c r="T63" i="11"/>
  <c r="T64" i="11"/>
  <c r="T9" i="11"/>
  <c r="S9" i="11"/>
  <c r="G25" i="2"/>
  <c r="G8" i="2"/>
  <c r="AF11" i="7"/>
  <c r="AF12" i="7"/>
  <c r="AF13" i="7"/>
  <c r="AF16" i="7"/>
  <c r="AF17" i="7"/>
  <c r="AF18" i="7"/>
  <c r="AF19" i="7"/>
  <c r="AF22" i="7"/>
  <c r="AF23" i="7"/>
  <c r="AF24" i="7"/>
  <c r="AF25" i="7"/>
  <c r="AF28" i="7"/>
  <c r="AF29" i="7"/>
  <c r="AF30" i="7"/>
  <c r="AF31" i="7"/>
  <c r="AF33" i="7"/>
  <c r="AF34" i="7"/>
  <c r="AF35" i="7"/>
  <c r="AF36" i="7"/>
  <c r="AF39" i="7"/>
  <c r="AF40" i="7"/>
  <c r="AF41" i="7"/>
  <c r="AF42" i="7"/>
  <c r="AF44" i="7"/>
  <c r="AF45" i="7"/>
  <c r="AF46" i="7"/>
  <c r="AF47" i="7"/>
  <c r="AE11" i="7"/>
  <c r="D11" i="7"/>
  <c r="AG11" i="7"/>
  <c r="AE12" i="7"/>
  <c r="D12" i="7"/>
  <c r="AG12" i="7"/>
  <c r="AE13" i="7"/>
  <c r="D13" i="7"/>
  <c r="AG13" i="7"/>
  <c r="AE16" i="7"/>
  <c r="D16" i="7"/>
  <c r="AG16" i="7"/>
  <c r="AE17" i="7"/>
  <c r="D17" i="7"/>
  <c r="AG17" i="7"/>
  <c r="AE18" i="7"/>
  <c r="D18" i="7"/>
  <c r="AG18" i="7"/>
  <c r="AE19" i="7"/>
  <c r="D19" i="7"/>
  <c r="AG19" i="7"/>
  <c r="AE22" i="7"/>
  <c r="D22" i="7"/>
  <c r="AG22" i="7"/>
  <c r="AE23" i="7"/>
  <c r="D23" i="7"/>
  <c r="AG23" i="7"/>
  <c r="AE24" i="7"/>
  <c r="D24" i="7"/>
  <c r="AG24" i="7"/>
  <c r="AE25" i="7"/>
  <c r="D25" i="7"/>
  <c r="AG25" i="7"/>
  <c r="AE28" i="7"/>
  <c r="D28" i="7"/>
  <c r="AG28" i="7"/>
  <c r="AE29" i="7"/>
  <c r="D29" i="7"/>
  <c r="AG29" i="7"/>
  <c r="AE30" i="7"/>
  <c r="D30" i="7"/>
  <c r="AG30" i="7"/>
  <c r="AE31" i="7"/>
  <c r="D31" i="7"/>
  <c r="AG31" i="7"/>
  <c r="AE33" i="7"/>
  <c r="D33" i="7"/>
  <c r="AG33" i="7"/>
  <c r="AE34" i="7"/>
  <c r="D34" i="7"/>
  <c r="AG34" i="7"/>
  <c r="AE35" i="7"/>
  <c r="D35" i="7"/>
  <c r="AG35" i="7"/>
  <c r="AE36" i="7"/>
  <c r="D36" i="7"/>
  <c r="AG36" i="7"/>
  <c r="AE39" i="7"/>
  <c r="D39" i="7"/>
  <c r="AG39" i="7"/>
  <c r="AE40" i="7"/>
  <c r="D40" i="7"/>
  <c r="AG40" i="7"/>
  <c r="AE41" i="7"/>
  <c r="D41" i="7"/>
  <c r="AG41" i="7"/>
  <c r="AE42" i="7"/>
  <c r="D42" i="7"/>
  <c r="AG42" i="7"/>
  <c r="AE44" i="7"/>
  <c r="D44" i="7"/>
  <c r="AG44" i="7"/>
  <c r="AE45" i="7"/>
  <c r="D45" i="7"/>
  <c r="AG45" i="7"/>
  <c r="AE46" i="7"/>
  <c r="D46" i="7"/>
  <c r="AG46" i="7"/>
  <c r="AE47" i="7"/>
  <c r="D47" i="7"/>
  <c r="AG47" i="7"/>
  <c r="AH11" i="7"/>
  <c r="AH12" i="7"/>
  <c r="AH13" i="7"/>
  <c r="AH16" i="7"/>
  <c r="AH17" i="7"/>
  <c r="AH18" i="7"/>
  <c r="AH19" i="7"/>
  <c r="AH22" i="7"/>
  <c r="AH23" i="7"/>
  <c r="AH24" i="7"/>
  <c r="AH25" i="7"/>
  <c r="AH28" i="7"/>
  <c r="AH29" i="7"/>
  <c r="AH30" i="7"/>
  <c r="AH31" i="7"/>
  <c r="AH33" i="7"/>
  <c r="AH34" i="7"/>
  <c r="AH35" i="7"/>
  <c r="AH36" i="7"/>
  <c r="AH39" i="7"/>
  <c r="AH40" i="7"/>
  <c r="AH41" i="7"/>
  <c r="AH42" i="7"/>
  <c r="AH44" i="7"/>
  <c r="AH45" i="7"/>
  <c r="AH46" i="7"/>
  <c r="AH47" i="7"/>
  <c r="AH10" i="7"/>
  <c r="AE10" i="7"/>
  <c r="D10" i="7"/>
  <c r="AG10" i="7"/>
  <c r="AF10" i="7"/>
  <c r="AH12" i="12"/>
  <c r="AH13" i="12"/>
  <c r="AH14" i="12"/>
  <c r="AH16" i="12"/>
  <c r="AH17" i="12"/>
  <c r="AH18" i="12"/>
  <c r="AH19" i="12"/>
  <c r="AH21" i="12"/>
  <c r="AH22" i="12"/>
  <c r="AH23" i="12"/>
  <c r="AH24" i="12"/>
  <c r="AH26" i="12"/>
  <c r="AH27" i="12"/>
  <c r="AH28" i="12"/>
  <c r="AH29" i="12"/>
  <c r="AH31" i="12"/>
  <c r="AH32" i="12"/>
  <c r="AH33" i="12"/>
  <c r="AH34" i="12"/>
  <c r="AH38" i="12"/>
  <c r="AH40" i="12"/>
  <c r="AH41" i="12"/>
  <c r="AH43" i="12"/>
  <c r="AH45" i="12"/>
  <c r="AH46" i="12"/>
  <c r="AH48" i="12"/>
  <c r="AH50" i="12"/>
  <c r="AH51" i="12"/>
  <c r="AH53" i="12"/>
  <c r="AH55" i="12"/>
  <c r="AH56" i="12"/>
  <c r="AH58" i="12"/>
  <c r="AH59" i="12"/>
  <c r="AH60" i="12"/>
  <c r="AH61" i="12"/>
  <c r="AE12" i="12"/>
  <c r="D12" i="12"/>
  <c r="AG12" i="12"/>
  <c r="AE13" i="12"/>
  <c r="D13" i="12"/>
  <c r="AG13" i="12"/>
  <c r="AE14" i="12"/>
  <c r="D14" i="12"/>
  <c r="AG14" i="12"/>
  <c r="AE16" i="12"/>
  <c r="D16" i="12"/>
  <c r="AG16" i="12"/>
  <c r="AE17" i="12"/>
  <c r="D17" i="12"/>
  <c r="AG17" i="12"/>
  <c r="AE18" i="12"/>
  <c r="D18" i="12"/>
  <c r="AG18" i="12"/>
  <c r="AE19" i="12"/>
  <c r="D19" i="12"/>
  <c r="AG19" i="12"/>
  <c r="AE21" i="12"/>
  <c r="D21" i="12"/>
  <c r="AG21" i="12"/>
  <c r="AE22" i="12"/>
  <c r="D22" i="12"/>
  <c r="AG22" i="12"/>
  <c r="AE23" i="12"/>
  <c r="D23" i="12"/>
  <c r="AG23" i="12"/>
  <c r="AE24" i="12"/>
  <c r="D24" i="12"/>
  <c r="AG24" i="12"/>
  <c r="AE26" i="12"/>
  <c r="D26" i="12"/>
  <c r="AG26" i="12"/>
  <c r="AE27" i="12"/>
  <c r="D27" i="12"/>
  <c r="AG27" i="12"/>
  <c r="AE28" i="12"/>
  <c r="D28" i="12"/>
  <c r="AG28" i="12"/>
  <c r="AE29" i="12"/>
  <c r="D29" i="12"/>
  <c r="AG29" i="12"/>
  <c r="AE31" i="12"/>
  <c r="D31" i="12"/>
  <c r="AG31" i="12"/>
  <c r="AE32" i="12"/>
  <c r="D32" i="12"/>
  <c r="AG32" i="12"/>
  <c r="AE33" i="12"/>
  <c r="D33" i="12"/>
  <c r="AG33" i="12"/>
  <c r="AE34" i="12"/>
  <c r="D34" i="12"/>
  <c r="AG34" i="12"/>
  <c r="AE38" i="12"/>
  <c r="D38" i="12"/>
  <c r="AG38" i="12"/>
  <c r="AE39" i="12"/>
  <c r="D39" i="12"/>
  <c r="AG39" i="12"/>
  <c r="AE40" i="12"/>
  <c r="D40" i="12"/>
  <c r="AG40" i="12"/>
  <c r="AE41" i="12"/>
  <c r="D41" i="12"/>
  <c r="AG41" i="12"/>
  <c r="AE43" i="12"/>
  <c r="D43" i="12"/>
  <c r="AG43" i="12"/>
  <c r="AE44" i="12"/>
  <c r="D44" i="12"/>
  <c r="AG44" i="12"/>
  <c r="AE45" i="12"/>
  <c r="D45" i="12"/>
  <c r="AG45" i="12"/>
  <c r="AE46" i="12"/>
  <c r="D46" i="12"/>
  <c r="AG46" i="12"/>
  <c r="AE48" i="12"/>
  <c r="D48" i="12"/>
  <c r="AG48" i="12"/>
  <c r="AE49" i="12"/>
  <c r="D49" i="12"/>
  <c r="AG49" i="12"/>
  <c r="AE50" i="12"/>
  <c r="D50" i="12"/>
  <c r="AG50" i="12"/>
  <c r="AE51" i="12"/>
  <c r="D51" i="12"/>
  <c r="AG51" i="12"/>
  <c r="AE53" i="12"/>
  <c r="D53" i="12"/>
  <c r="AG53" i="12"/>
  <c r="AE54" i="12"/>
  <c r="D54" i="12"/>
  <c r="AG54" i="12"/>
  <c r="AE55" i="12"/>
  <c r="D55" i="12"/>
  <c r="AG55" i="12"/>
  <c r="AE56" i="12"/>
  <c r="D56" i="12"/>
  <c r="AG56" i="12"/>
  <c r="AE58" i="12"/>
  <c r="D58" i="12"/>
  <c r="AG58" i="12"/>
  <c r="AE59" i="12"/>
  <c r="D59" i="12"/>
  <c r="AG59" i="12"/>
  <c r="AE60" i="12"/>
  <c r="D60" i="12"/>
  <c r="AG60" i="12"/>
  <c r="AE61" i="12"/>
  <c r="D61" i="12"/>
  <c r="AG61" i="12"/>
  <c r="AF12" i="12"/>
  <c r="AF13" i="12"/>
  <c r="AF14" i="12"/>
  <c r="AF16" i="12"/>
  <c r="AF17" i="12"/>
  <c r="AF18" i="12"/>
  <c r="AF19" i="12"/>
  <c r="AF21" i="12"/>
  <c r="AF22" i="12"/>
  <c r="AF23" i="12"/>
  <c r="AF24" i="12"/>
  <c r="AF26" i="12"/>
  <c r="AF27" i="12"/>
  <c r="AF28" i="12"/>
  <c r="AF29" i="12"/>
  <c r="AF31" i="12"/>
  <c r="AF32" i="12"/>
  <c r="AF33" i="12"/>
  <c r="AF34" i="12"/>
  <c r="AF38" i="12"/>
  <c r="AF39" i="12"/>
  <c r="AF40" i="12"/>
  <c r="AF41" i="12"/>
  <c r="AF43" i="12"/>
  <c r="AF44" i="12"/>
  <c r="AF45" i="12"/>
  <c r="AF46" i="12"/>
  <c r="AF48" i="12"/>
  <c r="AF49" i="12"/>
  <c r="AF50" i="12"/>
  <c r="AF51" i="12"/>
  <c r="AF53" i="12"/>
  <c r="AF54" i="12"/>
  <c r="AF55" i="12"/>
  <c r="AF56" i="12"/>
  <c r="AF58" i="12"/>
  <c r="AF59" i="12"/>
  <c r="AF60" i="12"/>
  <c r="AF61" i="12"/>
  <c r="AH11" i="12"/>
  <c r="AE11" i="12"/>
  <c r="D11" i="12"/>
  <c r="AG11" i="12"/>
  <c r="AF11" i="12"/>
  <c r="AF11" i="1"/>
  <c r="AF12" i="1"/>
  <c r="AF13" i="1"/>
  <c r="AF16" i="1"/>
  <c r="AF17" i="1"/>
  <c r="AF18" i="1"/>
  <c r="AF19" i="1"/>
  <c r="AF21" i="1"/>
  <c r="AF22" i="1"/>
  <c r="AF23" i="1"/>
  <c r="AF24" i="1"/>
  <c r="AF26" i="1"/>
  <c r="AF27" i="1"/>
  <c r="AF28" i="1"/>
  <c r="AF29" i="1"/>
  <c r="AF32" i="1"/>
  <c r="AF33" i="1"/>
  <c r="AF34" i="1"/>
  <c r="AF35" i="1"/>
  <c r="AF38" i="1"/>
  <c r="AF39" i="1"/>
  <c r="AF40" i="1"/>
  <c r="AF41" i="1"/>
  <c r="AF43" i="1"/>
  <c r="AF44" i="1"/>
  <c r="AF45" i="1"/>
  <c r="AF46" i="1"/>
  <c r="AE11" i="1"/>
  <c r="D11" i="1"/>
  <c r="AG11" i="1"/>
  <c r="AE12" i="1"/>
  <c r="D12" i="1"/>
  <c r="AG12" i="1"/>
  <c r="AE13" i="1"/>
  <c r="D13" i="1"/>
  <c r="AG13" i="1"/>
  <c r="AE16" i="1"/>
  <c r="D16" i="1"/>
  <c r="AG16" i="1"/>
  <c r="AE17" i="1"/>
  <c r="D17" i="1"/>
  <c r="AG17" i="1"/>
  <c r="AE18" i="1"/>
  <c r="D18" i="1"/>
  <c r="AG18" i="1"/>
  <c r="AE19" i="1"/>
  <c r="D19" i="1"/>
  <c r="AG19" i="1"/>
  <c r="AE21" i="1"/>
  <c r="D21" i="1"/>
  <c r="AG21" i="1"/>
  <c r="AE22" i="1"/>
  <c r="D22" i="1"/>
  <c r="AG22" i="1"/>
  <c r="AE23" i="1"/>
  <c r="D23" i="1"/>
  <c r="AG23" i="1"/>
  <c r="AE24" i="1"/>
  <c r="D24" i="1"/>
  <c r="AG24" i="1"/>
  <c r="AE26" i="1"/>
  <c r="D26" i="1"/>
  <c r="AG26" i="1"/>
  <c r="AE27" i="1"/>
  <c r="D27" i="1"/>
  <c r="AG27" i="1"/>
  <c r="AE28" i="1"/>
  <c r="D28" i="1"/>
  <c r="AG28" i="1"/>
  <c r="AE29" i="1"/>
  <c r="D29" i="1"/>
  <c r="AG29" i="1"/>
  <c r="AE32" i="1"/>
  <c r="D32" i="1"/>
  <c r="AG32" i="1"/>
  <c r="AE33" i="1"/>
  <c r="D33" i="1"/>
  <c r="AG33" i="1"/>
  <c r="AE34" i="1"/>
  <c r="D34" i="1"/>
  <c r="AG34" i="1"/>
  <c r="AE35" i="1"/>
  <c r="D35" i="1"/>
  <c r="AG35" i="1"/>
  <c r="AE38" i="1"/>
  <c r="D38" i="1"/>
  <c r="AG38" i="1"/>
  <c r="AE39" i="1"/>
  <c r="D39" i="1"/>
  <c r="AG39" i="1"/>
  <c r="AE40" i="1"/>
  <c r="D40" i="1"/>
  <c r="AG40" i="1"/>
  <c r="AE41" i="1"/>
  <c r="D41" i="1"/>
  <c r="AG41" i="1"/>
  <c r="AE43" i="1"/>
  <c r="D43" i="1"/>
  <c r="AG43" i="1"/>
  <c r="AE44" i="1"/>
  <c r="D44" i="1"/>
  <c r="AG44" i="1"/>
  <c r="AE45" i="1"/>
  <c r="D45" i="1"/>
  <c r="AG45" i="1"/>
  <c r="AE46" i="1"/>
  <c r="D46" i="1"/>
  <c r="AG46" i="1"/>
  <c r="AH11" i="1"/>
  <c r="AH12" i="1"/>
  <c r="AH13" i="1"/>
  <c r="AH16" i="1"/>
  <c r="AH17" i="1"/>
  <c r="AH18" i="1"/>
  <c r="AH19" i="1"/>
  <c r="AH21" i="1"/>
  <c r="AH22" i="1"/>
  <c r="AH23" i="1"/>
  <c r="AH24" i="1"/>
  <c r="AH26" i="1"/>
  <c r="AH27" i="1"/>
  <c r="AH28" i="1"/>
  <c r="AH29" i="1"/>
  <c r="AH32" i="1"/>
  <c r="AH33" i="1"/>
  <c r="AH34" i="1"/>
  <c r="AH35" i="1"/>
  <c r="AH38" i="1"/>
  <c r="AH40" i="1"/>
  <c r="AH41" i="1"/>
  <c r="AH43" i="1"/>
  <c r="AH45" i="1"/>
  <c r="AH46" i="1"/>
  <c r="AH10" i="1"/>
  <c r="AE10" i="1"/>
  <c r="D10" i="1"/>
  <c r="AG10" i="1"/>
  <c r="AF10" i="1"/>
  <c r="AF10" i="10"/>
  <c r="AF11" i="10"/>
  <c r="AF12" i="10"/>
  <c r="AF13" i="10"/>
  <c r="AF15" i="10"/>
  <c r="AF16" i="10"/>
  <c r="AF17" i="10"/>
  <c r="AF18" i="10"/>
  <c r="AF19" i="10"/>
  <c r="AF21" i="10"/>
  <c r="AF22" i="10"/>
  <c r="AG10" i="10"/>
  <c r="AE11" i="10"/>
  <c r="D11" i="10"/>
  <c r="AG11" i="10"/>
  <c r="AE12" i="10"/>
  <c r="D12" i="10"/>
  <c r="AG12" i="10"/>
  <c r="AE13" i="10"/>
  <c r="D13" i="10"/>
  <c r="AG13" i="10"/>
  <c r="AE15" i="10"/>
  <c r="D15" i="10"/>
  <c r="AG15" i="10"/>
  <c r="AE16" i="10"/>
  <c r="D16" i="10"/>
  <c r="AG16" i="10"/>
  <c r="AE17" i="10"/>
  <c r="D17" i="10"/>
  <c r="AG17" i="10"/>
  <c r="AE18" i="10"/>
  <c r="D18" i="10"/>
  <c r="AG18" i="10"/>
  <c r="AE19" i="10"/>
  <c r="D19" i="10"/>
  <c r="AG19" i="10"/>
  <c r="AE21" i="10"/>
  <c r="D21" i="10"/>
  <c r="AG21" i="10"/>
  <c r="AE22" i="10"/>
  <c r="D22" i="10"/>
  <c r="AG22" i="10"/>
  <c r="AH12" i="10"/>
  <c r="AH13" i="10"/>
  <c r="AH15" i="10"/>
  <c r="AH16" i="10"/>
  <c r="AH17" i="10"/>
  <c r="AH18" i="10"/>
  <c r="AH19" i="10"/>
  <c r="AH21" i="10"/>
  <c r="AH22" i="10"/>
  <c r="AH8" i="10"/>
  <c r="AE8" i="10"/>
  <c r="D8" i="10"/>
  <c r="AG8" i="10"/>
  <c r="AF8" i="10"/>
  <c r="P10" i="5"/>
  <c r="Q10" i="5"/>
  <c r="Q9" i="5"/>
  <c r="P9" i="5"/>
  <c r="P10" i="11"/>
  <c r="P13" i="11"/>
  <c r="P14" i="11"/>
  <c r="P17" i="11"/>
  <c r="P18" i="11"/>
  <c r="P21" i="11"/>
  <c r="P22" i="11"/>
  <c r="P25" i="11"/>
  <c r="P26" i="11"/>
  <c r="P29" i="11"/>
  <c r="P30" i="11"/>
  <c r="P33" i="11"/>
  <c r="P34" i="11"/>
  <c r="P37" i="11"/>
  <c r="P38" i="11"/>
  <c r="P41" i="11"/>
  <c r="P42" i="11"/>
  <c r="P45" i="11"/>
  <c r="P47" i="11"/>
  <c r="P48" i="11"/>
  <c r="P50" i="11"/>
  <c r="P51" i="11"/>
  <c r="P53" i="11"/>
  <c r="P54" i="11"/>
  <c r="P56" i="11"/>
  <c r="P57" i="11"/>
  <c r="P60" i="11"/>
  <c r="P63" i="11"/>
  <c r="P64" i="11"/>
  <c r="Q10" i="11"/>
  <c r="Q13" i="11"/>
  <c r="Q14" i="11"/>
  <c r="Q17" i="11"/>
  <c r="Q18" i="11"/>
  <c r="Q21" i="11"/>
  <c r="Q22" i="11"/>
  <c r="Q25" i="11"/>
  <c r="Q26" i="11"/>
  <c r="Q29" i="11"/>
  <c r="Q30" i="11"/>
  <c r="Q33" i="11"/>
  <c r="Q34" i="11"/>
  <c r="Q37" i="11"/>
  <c r="Q38" i="11"/>
  <c r="Q41" i="11"/>
  <c r="Q42" i="11"/>
  <c r="Q45" i="11"/>
  <c r="Q47" i="11"/>
  <c r="Q48" i="11"/>
  <c r="Q50" i="11"/>
  <c r="Q51" i="11"/>
  <c r="Q53" i="11"/>
  <c r="Q54" i="11"/>
  <c r="Q60" i="11"/>
  <c r="Q63" i="11"/>
  <c r="Q64" i="11"/>
  <c r="Q9" i="11"/>
  <c r="P9" i="11"/>
  <c r="F25" i="2"/>
  <c r="F8" i="2"/>
  <c r="AA11" i="7"/>
  <c r="AA12" i="7"/>
  <c r="AA13" i="7"/>
  <c r="AA16" i="7"/>
  <c r="AA17" i="7"/>
  <c r="AA18" i="7"/>
  <c r="AA19" i="7"/>
  <c r="AA22" i="7"/>
  <c r="AA23" i="7"/>
  <c r="AA24" i="7"/>
  <c r="AA25" i="7"/>
  <c r="AA28" i="7"/>
  <c r="AA29" i="7"/>
  <c r="AA30" i="7"/>
  <c r="AA31" i="7"/>
  <c r="AA33" i="7"/>
  <c r="AA34" i="7"/>
  <c r="AA35" i="7"/>
  <c r="AA36" i="7"/>
  <c r="AA39" i="7"/>
  <c r="AA40" i="7"/>
  <c r="AA41" i="7"/>
  <c r="AA42" i="7"/>
  <c r="AA44" i="7"/>
  <c r="AA45" i="7"/>
  <c r="AA46" i="7"/>
  <c r="AA47" i="7"/>
  <c r="Z11" i="7"/>
  <c r="AB11" i="7"/>
  <c r="Z12" i="7"/>
  <c r="AB12" i="7"/>
  <c r="Z13" i="7"/>
  <c r="AB13" i="7"/>
  <c r="Z16" i="7"/>
  <c r="AB16" i="7"/>
  <c r="Z17" i="7"/>
  <c r="AB17" i="7"/>
  <c r="Z18" i="7"/>
  <c r="AB18" i="7"/>
  <c r="Z19" i="7"/>
  <c r="AB19" i="7"/>
  <c r="Z22" i="7"/>
  <c r="AB22" i="7"/>
  <c r="Z23" i="7"/>
  <c r="AB23" i="7"/>
  <c r="Z24" i="7"/>
  <c r="AB24" i="7"/>
  <c r="Z25" i="7"/>
  <c r="AB25" i="7"/>
  <c r="Z28" i="7"/>
  <c r="AB28" i="7"/>
  <c r="Z29" i="7"/>
  <c r="AB29" i="7"/>
  <c r="Z30" i="7"/>
  <c r="AB30" i="7"/>
  <c r="Z31" i="7"/>
  <c r="AB31" i="7"/>
  <c r="Z33" i="7"/>
  <c r="AB33" i="7"/>
  <c r="Z34" i="7"/>
  <c r="AB34" i="7"/>
  <c r="Z35" i="7"/>
  <c r="AB35" i="7"/>
  <c r="Z36" i="7"/>
  <c r="AB36" i="7"/>
  <c r="Z39" i="7"/>
  <c r="AB39" i="7"/>
  <c r="Z40" i="7"/>
  <c r="AB40" i="7"/>
  <c r="Z41" i="7"/>
  <c r="AB41" i="7"/>
  <c r="Z42" i="7"/>
  <c r="AB42" i="7"/>
  <c r="Z44" i="7"/>
  <c r="AB44" i="7"/>
  <c r="Z45" i="7"/>
  <c r="AB45" i="7"/>
  <c r="Z46" i="7"/>
  <c r="AB46" i="7"/>
  <c r="Z47" i="7"/>
  <c r="AB47" i="7"/>
  <c r="AC11" i="7"/>
  <c r="AC12" i="7"/>
  <c r="AC13" i="7"/>
  <c r="AC16" i="7"/>
  <c r="AC17" i="7"/>
  <c r="AC18" i="7"/>
  <c r="AC19" i="7"/>
  <c r="AC22" i="7"/>
  <c r="AC23" i="7"/>
  <c r="AC24" i="7"/>
  <c r="AC25" i="7"/>
  <c r="AC28" i="7"/>
  <c r="AC29" i="7"/>
  <c r="AC30" i="7"/>
  <c r="AC31" i="7"/>
  <c r="AC33" i="7"/>
  <c r="AC34" i="7"/>
  <c r="AC35" i="7"/>
  <c r="AC36" i="7"/>
  <c r="AC39" i="7"/>
  <c r="AC40" i="7"/>
  <c r="AC41" i="7"/>
  <c r="AC42" i="7"/>
  <c r="AC44" i="7"/>
  <c r="AC45" i="7"/>
  <c r="AC46" i="7"/>
  <c r="AC47" i="7"/>
  <c r="AC10" i="7"/>
  <c r="Z10" i="7"/>
  <c r="AB10" i="7"/>
  <c r="AA10" i="7"/>
  <c r="AA12" i="12"/>
  <c r="AA13" i="12"/>
  <c r="AA14" i="12"/>
  <c r="AA16" i="12"/>
  <c r="AA17" i="12"/>
  <c r="AA18" i="12"/>
  <c r="AA19" i="12"/>
  <c r="AA21" i="12"/>
  <c r="AA22" i="12"/>
  <c r="AA23" i="12"/>
  <c r="AA24" i="12"/>
  <c r="AA26" i="12"/>
  <c r="AA27" i="12"/>
  <c r="AA28" i="12"/>
  <c r="AA29" i="12"/>
  <c r="AA31" i="12"/>
  <c r="AA32" i="12"/>
  <c r="AA33" i="12"/>
  <c r="AA34" i="12"/>
  <c r="AA38" i="12"/>
  <c r="AA39" i="12"/>
  <c r="AA40" i="12"/>
  <c r="AA41" i="12"/>
  <c r="AA43" i="12"/>
  <c r="AA44" i="12"/>
  <c r="AA45" i="12"/>
  <c r="AA46" i="12"/>
  <c r="AA48" i="12"/>
  <c r="AA49" i="12"/>
  <c r="AA50" i="12"/>
  <c r="AA51" i="12"/>
  <c r="AA53" i="12"/>
  <c r="AA54" i="12"/>
  <c r="AA55" i="12"/>
  <c r="AA56" i="12"/>
  <c r="AA58" i="12"/>
  <c r="AA59" i="12"/>
  <c r="AA60" i="12"/>
  <c r="AA61" i="12"/>
  <c r="Z12" i="12"/>
  <c r="AB12" i="12"/>
  <c r="Z13" i="12"/>
  <c r="AB13" i="12"/>
  <c r="Z14" i="12"/>
  <c r="AB14" i="12"/>
  <c r="Z16" i="12"/>
  <c r="AB16" i="12"/>
  <c r="Z17" i="12"/>
  <c r="AB17" i="12"/>
  <c r="Z18" i="12"/>
  <c r="AB18" i="12"/>
  <c r="Z19" i="12"/>
  <c r="AB19" i="12"/>
  <c r="Z21" i="12"/>
  <c r="AB21" i="12"/>
  <c r="Z22" i="12"/>
  <c r="AB22" i="12"/>
  <c r="Z23" i="12"/>
  <c r="AB23" i="12"/>
  <c r="Z24" i="12"/>
  <c r="AB24" i="12"/>
  <c r="Z26" i="12"/>
  <c r="AB26" i="12"/>
  <c r="Z27" i="12"/>
  <c r="AB27" i="12"/>
  <c r="Z28" i="12"/>
  <c r="AB28" i="12"/>
  <c r="Z29" i="12"/>
  <c r="AB29" i="12"/>
  <c r="Z31" i="12"/>
  <c r="AB31" i="12"/>
  <c r="Z32" i="12"/>
  <c r="AB32" i="12"/>
  <c r="Z33" i="12"/>
  <c r="AB33" i="12"/>
  <c r="Z34" i="12"/>
  <c r="AB34" i="12"/>
  <c r="Z38" i="12"/>
  <c r="AB38" i="12"/>
  <c r="Z39" i="12"/>
  <c r="AB39" i="12"/>
  <c r="Z40" i="12"/>
  <c r="AB40" i="12"/>
  <c r="Z41" i="12"/>
  <c r="AB41" i="12"/>
  <c r="Z43" i="12"/>
  <c r="AB43" i="12"/>
  <c r="Z44" i="12"/>
  <c r="AB44" i="12"/>
  <c r="Z45" i="12"/>
  <c r="AB45" i="12"/>
  <c r="Z46" i="12"/>
  <c r="AB46" i="12"/>
  <c r="Z48" i="12"/>
  <c r="AB48" i="12"/>
  <c r="Z49" i="12"/>
  <c r="AB49" i="12"/>
  <c r="Z50" i="12"/>
  <c r="AB50" i="12"/>
  <c r="Z51" i="12"/>
  <c r="AB51" i="12"/>
  <c r="Z53" i="12"/>
  <c r="AB53" i="12"/>
  <c r="Z54" i="12"/>
  <c r="AB54" i="12"/>
  <c r="Z55" i="12"/>
  <c r="AB55" i="12"/>
  <c r="Z56" i="12"/>
  <c r="AB56" i="12"/>
  <c r="Z58" i="12"/>
  <c r="AB58" i="12"/>
  <c r="Z59" i="12"/>
  <c r="AB59" i="12"/>
  <c r="Z60" i="12"/>
  <c r="AB60" i="12"/>
  <c r="Z61" i="12"/>
  <c r="AB61" i="12"/>
  <c r="AC12" i="12"/>
  <c r="AC13" i="12"/>
  <c r="AC14" i="12"/>
  <c r="AC16" i="12"/>
  <c r="AC17" i="12"/>
  <c r="AC18" i="12"/>
  <c r="AC19" i="12"/>
  <c r="AC21" i="12"/>
  <c r="AC22" i="12"/>
  <c r="AC23" i="12"/>
  <c r="AC24" i="12"/>
  <c r="AC26" i="12"/>
  <c r="AC27" i="12"/>
  <c r="AC28" i="12"/>
  <c r="AC29" i="12"/>
  <c r="AC31" i="12"/>
  <c r="AC32" i="12"/>
  <c r="AC33" i="12"/>
  <c r="AC34" i="12"/>
  <c r="AC38" i="12"/>
  <c r="AC40" i="12"/>
  <c r="AC41" i="12"/>
  <c r="AC43" i="12"/>
  <c r="AC45" i="12"/>
  <c r="AC46" i="12"/>
  <c r="AC48" i="12"/>
  <c r="AC50" i="12"/>
  <c r="AC51" i="12"/>
  <c r="AC53" i="12"/>
  <c r="AC55" i="12"/>
  <c r="AC56" i="12"/>
  <c r="AC58" i="12"/>
  <c r="AC59" i="12"/>
  <c r="AC60" i="12"/>
  <c r="AC61" i="12"/>
  <c r="AC11" i="12"/>
  <c r="Z11" i="12"/>
  <c r="AB11" i="12"/>
  <c r="AA11" i="12"/>
  <c r="AA11" i="1"/>
  <c r="AA12" i="1"/>
  <c r="AA13" i="1"/>
  <c r="AA16" i="1"/>
  <c r="AA17" i="1"/>
  <c r="AA18" i="1"/>
  <c r="AA19" i="1"/>
  <c r="AA21" i="1"/>
  <c r="AA22" i="1"/>
  <c r="AA23" i="1"/>
  <c r="AA24" i="1"/>
  <c r="AA26" i="1"/>
  <c r="AA27" i="1"/>
  <c r="AA28" i="1"/>
  <c r="AA29" i="1"/>
  <c r="AA32" i="1"/>
  <c r="AA33" i="1"/>
  <c r="AA34" i="1"/>
  <c r="AA35" i="1"/>
  <c r="AA38" i="1"/>
  <c r="AA39" i="1"/>
  <c r="AA40" i="1"/>
  <c r="AA41" i="1"/>
  <c r="AA43" i="1"/>
  <c r="AA44" i="1"/>
  <c r="AA45" i="1"/>
  <c r="AA46" i="1"/>
  <c r="Z11" i="1"/>
  <c r="AB11" i="1"/>
  <c r="Z12" i="1"/>
  <c r="AB12" i="1"/>
  <c r="Z13" i="1"/>
  <c r="AB13" i="1"/>
  <c r="Z16" i="1"/>
  <c r="AB16" i="1"/>
  <c r="Z17" i="1"/>
  <c r="AB17" i="1"/>
  <c r="Z18" i="1"/>
  <c r="AB18" i="1"/>
  <c r="Z19" i="1"/>
  <c r="AB19" i="1"/>
  <c r="Z21" i="1"/>
  <c r="AB21" i="1"/>
  <c r="Z22" i="1"/>
  <c r="AB22" i="1"/>
  <c r="Z23" i="1"/>
  <c r="AB23" i="1"/>
  <c r="Z24" i="1"/>
  <c r="AB24" i="1"/>
  <c r="Z26" i="1"/>
  <c r="AB26" i="1"/>
  <c r="Z27" i="1"/>
  <c r="AB27" i="1"/>
  <c r="Z28" i="1"/>
  <c r="AB28" i="1"/>
  <c r="Z29" i="1"/>
  <c r="AB29" i="1"/>
  <c r="Z32" i="1"/>
  <c r="AB32" i="1"/>
  <c r="Z33" i="1"/>
  <c r="AB33" i="1"/>
  <c r="Z34" i="1"/>
  <c r="AB34" i="1"/>
  <c r="Z35" i="1"/>
  <c r="AB35" i="1"/>
  <c r="Z38" i="1"/>
  <c r="AB38" i="1"/>
  <c r="Z39" i="1"/>
  <c r="AB39" i="1"/>
  <c r="Z40" i="1"/>
  <c r="AB40" i="1"/>
  <c r="Z41" i="1"/>
  <c r="AB41" i="1"/>
  <c r="Z43" i="1"/>
  <c r="AB43" i="1"/>
  <c r="Z44" i="1"/>
  <c r="AB44" i="1"/>
  <c r="Z45" i="1"/>
  <c r="AB45" i="1"/>
  <c r="Z46" i="1"/>
  <c r="AB46" i="1"/>
  <c r="AC11" i="1"/>
  <c r="AC12" i="1"/>
  <c r="AC13" i="1"/>
  <c r="AC16" i="1"/>
  <c r="AC17" i="1"/>
  <c r="AC18" i="1"/>
  <c r="AC19" i="1"/>
  <c r="AC21" i="1"/>
  <c r="AC22" i="1"/>
  <c r="AC23" i="1"/>
  <c r="AC24" i="1"/>
  <c r="AC26" i="1"/>
  <c r="AC27" i="1"/>
  <c r="AC28" i="1"/>
  <c r="AC29" i="1"/>
  <c r="AC32" i="1"/>
  <c r="AC33" i="1"/>
  <c r="AC34" i="1"/>
  <c r="AC35" i="1"/>
  <c r="AC38" i="1"/>
  <c r="AC40" i="1"/>
  <c r="AC41" i="1"/>
  <c r="AC43" i="1"/>
  <c r="AC45" i="1"/>
  <c r="AC46" i="1"/>
  <c r="AC10" i="1"/>
  <c r="Z10" i="1"/>
  <c r="AB10" i="1"/>
  <c r="AA10" i="1"/>
  <c r="AA10" i="10"/>
  <c r="AA11" i="10"/>
  <c r="AA12" i="10"/>
  <c r="AA13" i="10"/>
  <c r="AA15" i="10"/>
  <c r="AA16" i="10"/>
  <c r="AA17" i="10"/>
  <c r="AA18" i="10"/>
  <c r="AA19" i="10"/>
  <c r="AA21" i="10"/>
  <c r="AA22" i="10"/>
  <c r="AB10" i="10"/>
  <c r="Z11" i="10"/>
  <c r="AB11" i="10"/>
  <c r="Z12" i="10"/>
  <c r="AB12" i="10"/>
  <c r="Z13" i="10"/>
  <c r="AB13" i="10"/>
  <c r="Z15" i="10"/>
  <c r="AB15" i="10"/>
  <c r="Z16" i="10"/>
  <c r="AB16" i="10"/>
  <c r="Z17" i="10"/>
  <c r="AB17" i="10"/>
  <c r="Z18" i="10"/>
  <c r="AB18" i="10"/>
  <c r="Z19" i="10"/>
  <c r="AB19" i="10"/>
  <c r="Z21" i="10"/>
  <c r="AB21" i="10"/>
  <c r="Z22" i="10"/>
  <c r="AB22" i="10"/>
  <c r="AC12" i="10"/>
  <c r="AC13" i="10"/>
  <c r="AC15" i="10"/>
  <c r="AC16" i="10"/>
  <c r="AC17" i="10"/>
  <c r="AC18" i="10"/>
  <c r="AC19" i="10"/>
  <c r="AC21" i="10"/>
  <c r="AC22" i="10"/>
  <c r="AC8" i="10"/>
  <c r="Z8" i="10"/>
  <c r="AB8" i="10"/>
  <c r="AA8" i="10"/>
  <c r="N10" i="5"/>
  <c r="N9" i="5"/>
  <c r="M10" i="5"/>
  <c r="M9" i="5"/>
  <c r="N10" i="11"/>
  <c r="N13" i="11"/>
  <c r="N14" i="11"/>
  <c r="N17" i="11"/>
  <c r="N18" i="11"/>
  <c r="N21" i="11"/>
  <c r="N22" i="11"/>
  <c r="N25" i="11"/>
  <c r="N26" i="11"/>
  <c r="N29" i="11"/>
  <c r="N30" i="11"/>
  <c r="N33" i="11"/>
  <c r="N34" i="11"/>
  <c r="N37" i="11"/>
  <c r="N38" i="11"/>
  <c r="N41" i="11"/>
  <c r="N42" i="11"/>
  <c r="N45" i="11"/>
  <c r="N47" i="11"/>
  <c r="N48" i="11"/>
  <c r="N50" i="11"/>
  <c r="N51" i="11"/>
  <c r="N53" i="11"/>
  <c r="N54" i="11"/>
  <c r="N60" i="11"/>
  <c r="N63" i="11"/>
  <c r="N64" i="11"/>
  <c r="M10" i="11"/>
  <c r="M13" i="11"/>
  <c r="M14" i="11"/>
  <c r="M17" i="11"/>
  <c r="M18" i="11"/>
  <c r="M21" i="11"/>
  <c r="M22" i="11"/>
  <c r="M25" i="11"/>
  <c r="M26" i="11"/>
  <c r="M29" i="11"/>
  <c r="M30" i="11"/>
  <c r="M33" i="11"/>
  <c r="M34" i="11"/>
  <c r="M37" i="11"/>
  <c r="M38" i="11"/>
  <c r="M41" i="11"/>
  <c r="M42" i="11"/>
  <c r="M45" i="11"/>
  <c r="M47" i="11"/>
  <c r="M48" i="11"/>
  <c r="M50" i="11"/>
  <c r="M51" i="11"/>
  <c r="M53" i="11"/>
  <c r="M54" i="11"/>
  <c r="M56" i="11"/>
  <c r="M57" i="11"/>
  <c r="M60" i="11"/>
  <c r="M63" i="11"/>
  <c r="M64" i="11"/>
  <c r="N9" i="11"/>
  <c r="M9" i="11"/>
  <c r="E25" i="2"/>
  <c r="E8" i="2"/>
  <c r="X11" i="7"/>
  <c r="X12" i="7"/>
  <c r="X13" i="7"/>
  <c r="X16" i="7"/>
  <c r="X17" i="7"/>
  <c r="X18" i="7"/>
  <c r="X19" i="7"/>
  <c r="X22" i="7"/>
  <c r="X23" i="7"/>
  <c r="X24" i="7"/>
  <c r="X25" i="7"/>
  <c r="X28" i="7"/>
  <c r="X29" i="7"/>
  <c r="X30" i="7"/>
  <c r="X31" i="7"/>
  <c r="X33" i="7"/>
  <c r="X34" i="7"/>
  <c r="X35" i="7"/>
  <c r="X36" i="7"/>
  <c r="X39" i="7"/>
  <c r="X40" i="7"/>
  <c r="X41" i="7"/>
  <c r="X42" i="7"/>
  <c r="X44" i="7"/>
  <c r="X45" i="7"/>
  <c r="X46" i="7"/>
  <c r="X47" i="7"/>
  <c r="U11" i="7"/>
  <c r="W11" i="7"/>
  <c r="U12" i="7"/>
  <c r="W12" i="7"/>
  <c r="U13" i="7"/>
  <c r="W13" i="7"/>
  <c r="U16" i="7"/>
  <c r="W16" i="7"/>
  <c r="U17" i="7"/>
  <c r="W17" i="7"/>
  <c r="U18" i="7"/>
  <c r="W18" i="7"/>
  <c r="U19" i="7"/>
  <c r="W19" i="7"/>
  <c r="U22" i="7"/>
  <c r="W22" i="7"/>
  <c r="U23" i="7"/>
  <c r="W23" i="7"/>
  <c r="U24" i="7"/>
  <c r="W24" i="7"/>
  <c r="U25" i="7"/>
  <c r="W25" i="7"/>
  <c r="U28" i="7"/>
  <c r="W28" i="7"/>
  <c r="U29" i="7"/>
  <c r="W29" i="7"/>
  <c r="U30" i="7"/>
  <c r="W30" i="7"/>
  <c r="U31" i="7"/>
  <c r="W31" i="7"/>
  <c r="U33" i="7"/>
  <c r="W33" i="7"/>
  <c r="U34" i="7"/>
  <c r="W34" i="7"/>
  <c r="U35" i="7"/>
  <c r="W35" i="7"/>
  <c r="U36" i="7"/>
  <c r="W36" i="7"/>
  <c r="U39" i="7"/>
  <c r="W39" i="7"/>
  <c r="U40" i="7"/>
  <c r="W40" i="7"/>
  <c r="U41" i="7"/>
  <c r="W41" i="7"/>
  <c r="U42" i="7"/>
  <c r="W42" i="7"/>
  <c r="U44" i="7"/>
  <c r="W44" i="7"/>
  <c r="U45" i="7"/>
  <c r="W45" i="7"/>
  <c r="U46" i="7"/>
  <c r="W46" i="7"/>
  <c r="U47" i="7"/>
  <c r="W47" i="7"/>
  <c r="V47" i="7"/>
  <c r="V11" i="7"/>
  <c r="V12" i="7"/>
  <c r="V13" i="7"/>
  <c r="V16" i="7"/>
  <c r="V17" i="7"/>
  <c r="V18" i="7"/>
  <c r="V19" i="7"/>
  <c r="V22" i="7"/>
  <c r="V23" i="7"/>
  <c r="V24" i="7"/>
  <c r="V25" i="7"/>
  <c r="V28" i="7"/>
  <c r="V29" i="7"/>
  <c r="V30" i="7"/>
  <c r="V31" i="7"/>
  <c r="V33" i="7"/>
  <c r="V34" i="7"/>
  <c r="V35" i="7"/>
  <c r="V36" i="7"/>
  <c r="V39" i="7"/>
  <c r="V40" i="7"/>
  <c r="V41" i="7"/>
  <c r="V42" i="7"/>
  <c r="V44" i="7"/>
  <c r="V45" i="7"/>
  <c r="V46" i="7"/>
  <c r="X10" i="7"/>
  <c r="U10" i="7"/>
  <c r="W10" i="7"/>
  <c r="V10" i="7"/>
  <c r="L11" i="7"/>
  <c r="L12" i="7"/>
  <c r="L13" i="7"/>
  <c r="L16" i="7"/>
  <c r="L17" i="7"/>
  <c r="L18" i="7"/>
  <c r="L19" i="7"/>
  <c r="L22" i="7"/>
  <c r="L23" i="7"/>
  <c r="L24" i="7"/>
  <c r="L25" i="7"/>
  <c r="L28" i="7"/>
  <c r="L29" i="7"/>
  <c r="L30" i="7"/>
  <c r="L31" i="7"/>
  <c r="L33" i="7"/>
  <c r="L34" i="7"/>
  <c r="L35" i="7"/>
  <c r="L36" i="7"/>
  <c r="L39" i="7"/>
  <c r="L40" i="7"/>
  <c r="L41" i="7"/>
  <c r="L42" i="7"/>
  <c r="L44" i="7"/>
  <c r="L45" i="7"/>
  <c r="L46" i="7"/>
  <c r="L47" i="7"/>
  <c r="K11" i="7"/>
  <c r="M11" i="7"/>
  <c r="K12" i="7"/>
  <c r="M12" i="7"/>
  <c r="K13" i="7"/>
  <c r="M13" i="7"/>
  <c r="K16" i="7"/>
  <c r="M16" i="7"/>
  <c r="K17" i="7"/>
  <c r="M17" i="7"/>
  <c r="K18" i="7"/>
  <c r="M18" i="7"/>
  <c r="K19" i="7"/>
  <c r="M19" i="7"/>
  <c r="K22" i="7"/>
  <c r="M22" i="7"/>
  <c r="K23" i="7"/>
  <c r="M23" i="7"/>
  <c r="K24" i="7"/>
  <c r="M24" i="7"/>
  <c r="K25" i="7"/>
  <c r="M25" i="7"/>
  <c r="K28" i="7"/>
  <c r="M28" i="7"/>
  <c r="K29" i="7"/>
  <c r="M29" i="7"/>
  <c r="K30" i="7"/>
  <c r="M30" i="7"/>
  <c r="K31" i="7"/>
  <c r="M31" i="7"/>
  <c r="K33" i="7"/>
  <c r="M33" i="7"/>
  <c r="K34" i="7"/>
  <c r="M34" i="7"/>
  <c r="K35" i="7"/>
  <c r="M35" i="7"/>
  <c r="K36" i="7"/>
  <c r="M36" i="7"/>
  <c r="K39" i="7"/>
  <c r="M39" i="7"/>
  <c r="K40" i="7"/>
  <c r="M40" i="7"/>
  <c r="K41" i="7"/>
  <c r="M41" i="7"/>
  <c r="K42" i="7"/>
  <c r="M42" i="7"/>
  <c r="K44" i="7"/>
  <c r="M44" i="7"/>
  <c r="K45" i="7"/>
  <c r="M45" i="7"/>
  <c r="K46" i="7"/>
  <c r="M46" i="7"/>
  <c r="K47" i="7"/>
  <c r="M47" i="7"/>
  <c r="K10" i="7"/>
  <c r="M10" i="7"/>
  <c r="L10" i="7"/>
  <c r="X12" i="12"/>
  <c r="X13" i="12"/>
  <c r="X14" i="12"/>
  <c r="X16" i="12"/>
  <c r="X17" i="12"/>
  <c r="X18" i="12"/>
  <c r="X19" i="12"/>
  <c r="X21" i="12"/>
  <c r="X22" i="12"/>
  <c r="X23" i="12"/>
  <c r="X24" i="12"/>
  <c r="X26" i="12"/>
  <c r="X27" i="12"/>
  <c r="X28" i="12"/>
  <c r="X29" i="12"/>
  <c r="X31" i="12"/>
  <c r="X32" i="12"/>
  <c r="X33" i="12"/>
  <c r="X34" i="12"/>
  <c r="X38" i="12"/>
  <c r="X40" i="12"/>
  <c r="X41" i="12"/>
  <c r="X43" i="12"/>
  <c r="X45" i="12"/>
  <c r="X46" i="12"/>
  <c r="X48" i="12"/>
  <c r="X50" i="12"/>
  <c r="X51" i="12"/>
  <c r="X53" i="12"/>
  <c r="X55" i="12"/>
  <c r="X56" i="12"/>
  <c r="X58" i="12"/>
  <c r="X59" i="12"/>
  <c r="X60" i="12"/>
  <c r="X61" i="12"/>
  <c r="U12" i="12"/>
  <c r="W12" i="12"/>
  <c r="U13" i="12"/>
  <c r="W13" i="12"/>
  <c r="U14" i="12"/>
  <c r="W14" i="12"/>
  <c r="U16" i="12"/>
  <c r="W16" i="12"/>
  <c r="U17" i="12"/>
  <c r="W17" i="12"/>
  <c r="U18" i="12"/>
  <c r="W18" i="12"/>
  <c r="U19" i="12"/>
  <c r="W19" i="12"/>
  <c r="U21" i="12"/>
  <c r="W21" i="12"/>
  <c r="U22" i="12"/>
  <c r="W22" i="12"/>
  <c r="U23" i="12"/>
  <c r="W23" i="12"/>
  <c r="U24" i="12"/>
  <c r="W24" i="12"/>
  <c r="U26" i="12"/>
  <c r="W26" i="12"/>
  <c r="U27" i="12"/>
  <c r="W27" i="12"/>
  <c r="U28" i="12"/>
  <c r="W28" i="12"/>
  <c r="U29" i="12"/>
  <c r="W29" i="12"/>
  <c r="U31" i="12"/>
  <c r="W31" i="12"/>
  <c r="U32" i="12"/>
  <c r="W32" i="12"/>
  <c r="U33" i="12"/>
  <c r="W33" i="12"/>
  <c r="U34" i="12"/>
  <c r="W34" i="12"/>
  <c r="U38" i="12"/>
  <c r="W38" i="12"/>
  <c r="U39" i="12"/>
  <c r="W39" i="12"/>
  <c r="U40" i="12"/>
  <c r="W40" i="12"/>
  <c r="U41" i="12"/>
  <c r="W41" i="12"/>
  <c r="U43" i="12"/>
  <c r="W43" i="12"/>
  <c r="U44" i="12"/>
  <c r="W44" i="12"/>
  <c r="U45" i="12"/>
  <c r="W45" i="12"/>
  <c r="U46" i="12"/>
  <c r="W46" i="12"/>
  <c r="U48" i="12"/>
  <c r="W48" i="12"/>
  <c r="U49" i="12"/>
  <c r="W49" i="12"/>
  <c r="U50" i="12"/>
  <c r="W50" i="12"/>
  <c r="U51" i="12"/>
  <c r="W51" i="12"/>
  <c r="U53" i="12"/>
  <c r="W53" i="12"/>
  <c r="U54" i="12"/>
  <c r="W54" i="12"/>
  <c r="U55" i="12"/>
  <c r="W55" i="12"/>
  <c r="U56" i="12"/>
  <c r="W56" i="12"/>
  <c r="U58" i="12"/>
  <c r="W58" i="12"/>
  <c r="U59" i="12"/>
  <c r="W59" i="12"/>
  <c r="U60" i="12"/>
  <c r="W60" i="12"/>
  <c r="U61" i="12"/>
  <c r="W61" i="12"/>
  <c r="V12" i="12"/>
  <c r="V13" i="12"/>
  <c r="V14" i="12"/>
  <c r="V16" i="12"/>
  <c r="V17" i="12"/>
  <c r="V18" i="12"/>
  <c r="V19" i="12"/>
  <c r="V21" i="12"/>
  <c r="V22" i="12"/>
  <c r="V23" i="12"/>
  <c r="V24" i="12"/>
  <c r="V26" i="12"/>
  <c r="V27" i="12"/>
  <c r="V28" i="12"/>
  <c r="V29" i="12"/>
  <c r="V31" i="12"/>
  <c r="V32" i="12"/>
  <c r="V33" i="12"/>
  <c r="V34" i="12"/>
  <c r="V38" i="12"/>
  <c r="V39" i="12"/>
  <c r="V40" i="12"/>
  <c r="V41" i="12"/>
  <c r="V43" i="12"/>
  <c r="V44" i="12"/>
  <c r="V45" i="12"/>
  <c r="V46" i="12"/>
  <c r="V48" i="12"/>
  <c r="V49" i="12"/>
  <c r="V50" i="12"/>
  <c r="V51" i="12"/>
  <c r="V53" i="12"/>
  <c r="V54" i="12"/>
  <c r="V55" i="12"/>
  <c r="V56" i="12"/>
  <c r="V58" i="12"/>
  <c r="V59" i="12"/>
  <c r="V60" i="12"/>
  <c r="V61" i="12"/>
  <c r="X11" i="12"/>
  <c r="U11" i="12"/>
  <c r="W11" i="12"/>
  <c r="V11" i="12"/>
  <c r="K12" i="12"/>
  <c r="M12" i="12"/>
  <c r="K13" i="12"/>
  <c r="M13" i="12"/>
  <c r="K14" i="12"/>
  <c r="M14" i="12"/>
  <c r="K16" i="12"/>
  <c r="M16" i="12"/>
  <c r="K17" i="12"/>
  <c r="M17" i="12"/>
  <c r="K18" i="12"/>
  <c r="M18" i="12"/>
  <c r="K19" i="12"/>
  <c r="M19" i="12"/>
  <c r="K21" i="12"/>
  <c r="M21" i="12"/>
  <c r="K22" i="12"/>
  <c r="M22" i="12"/>
  <c r="K23" i="12"/>
  <c r="M23" i="12"/>
  <c r="K24" i="12"/>
  <c r="M24" i="12"/>
  <c r="K26" i="12"/>
  <c r="M26" i="12"/>
  <c r="K27" i="12"/>
  <c r="M27" i="12"/>
  <c r="K28" i="12"/>
  <c r="M28" i="12"/>
  <c r="K29" i="12"/>
  <c r="M29" i="12"/>
  <c r="K31" i="12"/>
  <c r="M31" i="12"/>
  <c r="K32" i="12"/>
  <c r="M32" i="12"/>
  <c r="K33" i="12"/>
  <c r="M33" i="12"/>
  <c r="K34" i="12"/>
  <c r="M34" i="12"/>
  <c r="K38" i="12"/>
  <c r="M38" i="12"/>
  <c r="K39" i="12"/>
  <c r="M39" i="12"/>
  <c r="K40" i="12"/>
  <c r="M40" i="12"/>
  <c r="K41" i="12"/>
  <c r="M41" i="12"/>
  <c r="K43" i="12"/>
  <c r="M43" i="12"/>
  <c r="K44" i="12"/>
  <c r="M44" i="12"/>
  <c r="K45" i="12"/>
  <c r="M45" i="12"/>
  <c r="K46" i="12"/>
  <c r="M46" i="12"/>
  <c r="K48" i="12"/>
  <c r="M48" i="12"/>
  <c r="K49" i="12"/>
  <c r="M49" i="12"/>
  <c r="K50" i="12"/>
  <c r="M50" i="12"/>
  <c r="K51" i="12"/>
  <c r="M51" i="12"/>
  <c r="K53" i="12"/>
  <c r="M53" i="12"/>
  <c r="K54" i="12"/>
  <c r="M54" i="12"/>
  <c r="K55" i="12"/>
  <c r="M55" i="12"/>
  <c r="K56" i="12"/>
  <c r="M56" i="12"/>
  <c r="K58" i="12"/>
  <c r="M58" i="12"/>
  <c r="K59" i="12"/>
  <c r="M59" i="12"/>
  <c r="K60" i="12"/>
  <c r="M60" i="12"/>
  <c r="K61" i="12"/>
  <c r="M61" i="12"/>
  <c r="L12" i="12"/>
  <c r="L13" i="12"/>
  <c r="L14" i="12"/>
  <c r="L16" i="12"/>
  <c r="L17" i="12"/>
  <c r="L18" i="12"/>
  <c r="L19" i="12"/>
  <c r="L21" i="12"/>
  <c r="L22" i="12"/>
  <c r="L23" i="12"/>
  <c r="L24" i="12"/>
  <c r="L26" i="12"/>
  <c r="L27" i="12"/>
  <c r="L28" i="12"/>
  <c r="L29" i="12"/>
  <c r="L31" i="12"/>
  <c r="L32" i="12"/>
  <c r="L33" i="12"/>
  <c r="L34" i="12"/>
  <c r="L38" i="12"/>
  <c r="L39" i="12"/>
  <c r="L40" i="12"/>
  <c r="L41" i="12"/>
  <c r="L43" i="12"/>
  <c r="L44" i="12"/>
  <c r="L45" i="12"/>
  <c r="L46" i="12"/>
  <c r="L48" i="12"/>
  <c r="L49" i="12"/>
  <c r="L50" i="12"/>
  <c r="L51" i="12"/>
  <c r="L53" i="12"/>
  <c r="L54" i="12"/>
  <c r="L55" i="12"/>
  <c r="L56" i="12"/>
  <c r="L58" i="12"/>
  <c r="L59" i="12"/>
  <c r="L60" i="12"/>
  <c r="L61" i="12"/>
  <c r="K11" i="12"/>
  <c r="M11" i="12"/>
  <c r="L11" i="12"/>
  <c r="L11" i="1"/>
  <c r="L12" i="1"/>
  <c r="L13" i="1"/>
  <c r="L16" i="1"/>
  <c r="L17" i="1"/>
  <c r="L18" i="1"/>
  <c r="L19" i="1"/>
  <c r="L21" i="1"/>
  <c r="L22" i="1"/>
  <c r="L23" i="1"/>
  <c r="L24" i="1"/>
  <c r="L26" i="1"/>
  <c r="L27" i="1"/>
  <c r="L28" i="1"/>
  <c r="L29" i="1"/>
  <c r="L32" i="1"/>
  <c r="L33" i="1"/>
  <c r="L34" i="1"/>
  <c r="L35" i="1"/>
  <c r="L38" i="1"/>
  <c r="L39" i="1"/>
  <c r="L40" i="1"/>
  <c r="L41" i="1"/>
  <c r="L43" i="1"/>
  <c r="L44" i="1"/>
  <c r="L45" i="1"/>
  <c r="L46" i="1"/>
  <c r="K11" i="1"/>
  <c r="M11" i="1"/>
  <c r="K12" i="1"/>
  <c r="M12" i="1"/>
  <c r="K13" i="1"/>
  <c r="M13" i="1"/>
  <c r="K16" i="1"/>
  <c r="M16" i="1"/>
  <c r="K17" i="1"/>
  <c r="M17" i="1"/>
  <c r="K18" i="1"/>
  <c r="M18" i="1"/>
  <c r="K19" i="1"/>
  <c r="M19" i="1"/>
  <c r="K21" i="1"/>
  <c r="M21" i="1"/>
  <c r="K22" i="1"/>
  <c r="M22" i="1"/>
  <c r="K23" i="1"/>
  <c r="M23" i="1"/>
  <c r="K24" i="1"/>
  <c r="M24" i="1"/>
  <c r="K26" i="1"/>
  <c r="M26" i="1"/>
  <c r="K27" i="1"/>
  <c r="M27" i="1"/>
  <c r="K28" i="1"/>
  <c r="M28" i="1"/>
  <c r="K29" i="1"/>
  <c r="M29" i="1"/>
  <c r="K32" i="1"/>
  <c r="M32" i="1"/>
  <c r="K33" i="1"/>
  <c r="M33" i="1"/>
  <c r="K34" i="1"/>
  <c r="M34" i="1"/>
  <c r="K35" i="1"/>
  <c r="M35" i="1"/>
  <c r="K38" i="1"/>
  <c r="M38" i="1"/>
  <c r="K39" i="1"/>
  <c r="M39" i="1"/>
  <c r="K40" i="1"/>
  <c r="M40" i="1"/>
  <c r="K41" i="1"/>
  <c r="M41" i="1"/>
  <c r="K43" i="1"/>
  <c r="M43" i="1"/>
  <c r="K44" i="1"/>
  <c r="M44" i="1"/>
  <c r="K45" i="1"/>
  <c r="M45" i="1"/>
  <c r="K46" i="1"/>
  <c r="M46" i="1"/>
  <c r="K10" i="1"/>
  <c r="M10" i="1"/>
  <c r="L10" i="1"/>
  <c r="V11" i="1"/>
  <c r="V12" i="1"/>
  <c r="V13" i="1"/>
  <c r="V16" i="1"/>
  <c r="V17" i="1"/>
  <c r="V18" i="1"/>
  <c r="V19" i="1"/>
  <c r="V21" i="1"/>
  <c r="V22" i="1"/>
  <c r="V23" i="1"/>
  <c r="V24" i="1"/>
  <c r="V26" i="1"/>
  <c r="V27" i="1"/>
  <c r="V28" i="1"/>
  <c r="V29" i="1"/>
  <c r="V32" i="1"/>
  <c r="V33" i="1"/>
  <c r="V34" i="1"/>
  <c r="V35" i="1"/>
  <c r="V38" i="1"/>
  <c r="V39" i="1"/>
  <c r="V40" i="1"/>
  <c r="V41" i="1"/>
  <c r="V43" i="1"/>
  <c r="V44" i="1"/>
  <c r="V45" i="1"/>
  <c r="V46" i="1"/>
  <c r="U11" i="1"/>
  <c r="W11" i="1"/>
  <c r="U12" i="1"/>
  <c r="W12" i="1"/>
  <c r="U13" i="1"/>
  <c r="W13" i="1"/>
  <c r="U16" i="1"/>
  <c r="W16" i="1"/>
  <c r="U17" i="1"/>
  <c r="W17" i="1"/>
  <c r="U18" i="1"/>
  <c r="W18" i="1"/>
  <c r="U19" i="1"/>
  <c r="W19" i="1"/>
  <c r="U21" i="1"/>
  <c r="W21" i="1"/>
  <c r="U22" i="1"/>
  <c r="W22" i="1"/>
  <c r="U23" i="1"/>
  <c r="W23" i="1"/>
  <c r="U24" i="1"/>
  <c r="W24" i="1"/>
  <c r="U26" i="1"/>
  <c r="W26" i="1"/>
  <c r="U27" i="1"/>
  <c r="W27" i="1"/>
  <c r="U28" i="1"/>
  <c r="W28" i="1"/>
  <c r="U29" i="1"/>
  <c r="W29" i="1"/>
  <c r="U32" i="1"/>
  <c r="W32" i="1"/>
  <c r="U33" i="1"/>
  <c r="W33" i="1"/>
  <c r="U34" i="1"/>
  <c r="W34" i="1"/>
  <c r="U35" i="1"/>
  <c r="W35" i="1"/>
  <c r="U38" i="1"/>
  <c r="W38" i="1"/>
  <c r="U39" i="1"/>
  <c r="W39" i="1"/>
  <c r="U40" i="1"/>
  <c r="W40" i="1"/>
  <c r="U41" i="1"/>
  <c r="W41" i="1"/>
  <c r="U43" i="1"/>
  <c r="W43" i="1"/>
  <c r="U44" i="1"/>
  <c r="W44" i="1"/>
  <c r="U45" i="1"/>
  <c r="W45" i="1"/>
  <c r="U46" i="1"/>
  <c r="W46" i="1"/>
  <c r="X11" i="1"/>
  <c r="X12" i="1"/>
  <c r="X13" i="1"/>
  <c r="X16" i="1"/>
  <c r="X17" i="1"/>
  <c r="X18" i="1"/>
  <c r="X19" i="1"/>
  <c r="X21" i="1"/>
  <c r="X22" i="1"/>
  <c r="X23" i="1"/>
  <c r="X24" i="1"/>
  <c r="X26" i="1"/>
  <c r="X27" i="1"/>
  <c r="X28" i="1"/>
  <c r="X29" i="1"/>
  <c r="X32" i="1"/>
  <c r="X33" i="1"/>
  <c r="X34" i="1"/>
  <c r="X35" i="1"/>
  <c r="X38" i="1"/>
  <c r="X40" i="1"/>
  <c r="X41" i="1"/>
  <c r="X43" i="1"/>
  <c r="X45" i="1"/>
  <c r="X46" i="1"/>
  <c r="X10" i="1"/>
  <c r="U10" i="1"/>
  <c r="W10" i="1"/>
  <c r="V10" i="1"/>
  <c r="R10" i="10"/>
  <c r="P11" i="10"/>
  <c r="R11" i="10"/>
  <c r="P12" i="10"/>
  <c r="R12" i="10"/>
  <c r="P13" i="10"/>
  <c r="R13" i="10"/>
  <c r="P15" i="10"/>
  <c r="R15" i="10"/>
  <c r="P16" i="10"/>
  <c r="R16" i="10"/>
  <c r="P17" i="10"/>
  <c r="R17" i="10"/>
  <c r="P18" i="10"/>
  <c r="R18" i="10"/>
  <c r="P19" i="10"/>
  <c r="R19" i="10"/>
  <c r="P21" i="10"/>
  <c r="R21" i="10"/>
  <c r="P22" i="10"/>
  <c r="R22" i="10"/>
  <c r="P8" i="10"/>
  <c r="R8" i="10"/>
  <c r="Q10" i="10"/>
  <c r="Q11" i="10"/>
  <c r="Q12" i="10"/>
  <c r="Q13" i="10"/>
  <c r="Q15" i="10"/>
  <c r="Q16" i="10"/>
  <c r="Q17" i="10"/>
  <c r="Q18" i="10"/>
  <c r="Q19" i="10"/>
  <c r="Q21" i="10"/>
  <c r="Q22" i="10"/>
  <c r="Q8" i="10"/>
  <c r="M9" i="10"/>
  <c r="M10" i="10"/>
  <c r="K11" i="10"/>
  <c r="M11" i="10"/>
  <c r="K12" i="10"/>
  <c r="M12" i="10"/>
  <c r="K13" i="10"/>
  <c r="M13" i="10"/>
  <c r="M14" i="10"/>
  <c r="K15" i="10"/>
  <c r="M15" i="10"/>
  <c r="K16" i="10"/>
  <c r="M16" i="10"/>
  <c r="K17" i="10"/>
  <c r="M17" i="10"/>
  <c r="K18" i="10"/>
  <c r="M18" i="10"/>
  <c r="K19" i="10"/>
  <c r="M19" i="10"/>
  <c r="M20" i="10"/>
  <c r="K21" i="10"/>
  <c r="M21" i="10"/>
  <c r="K22" i="10"/>
  <c r="M22" i="10"/>
  <c r="K8" i="10"/>
  <c r="M8" i="10"/>
  <c r="L9" i="10"/>
  <c r="L10" i="10"/>
  <c r="L11" i="10"/>
  <c r="L12" i="10"/>
  <c r="L13" i="10"/>
  <c r="L14" i="10"/>
  <c r="L15" i="10"/>
  <c r="L16" i="10"/>
  <c r="L17" i="10"/>
  <c r="L18" i="10"/>
  <c r="L19" i="10"/>
  <c r="L20" i="10"/>
  <c r="L21" i="10"/>
  <c r="L22" i="10"/>
  <c r="L8" i="10"/>
  <c r="X12" i="10"/>
  <c r="X13" i="10"/>
  <c r="X15" i="10"/>
  <c r="X16" i="10"/>
  <c r="X17" i="10"/>
  <c r="X18" i="10"/>
  <c r="X19" i="10"/>
  <c r="X21" i="10"/>
  <c r="X22" i="10"/>
  <c r="X8" i="10"/>
  <c r="W10" i="10"/>
  <c r="U11" i="10"/>
  <c r="W11" i="10"/>
  <c r="U12" i="10"/>
  <c r="W12" i="10"/>
  <c r="U13" i="10"/>
  <c r="W13" i="10"/>
  <c r="U15" i="10"/>
  <c r="W15" i="10"/>
  <c r="U16" i="10"/>
  <c r="W16" i="10"/>
  <c r="U17" i="10"/>
  <c r="W17" i="10"/>
  <c r="U18" i="10"/>
  <c r="W18" i="10"/>
  <c r="U19" i="10"/>
  <c r="W19" i="10"/>
  <c r="U21" i="10"/>
  <c r="W21" i="10"/>
  <c r="U22" i="10"/>
  <c r="W22" i="10"/>
  <c r="U8" i="10"/>
  <c r="W8" i="10"/>
  <c r="V10" i="10"/>
  <c r="V11" i="10"/>
  <c r="V12" i="10"/>
  <c r="V13" i="10"/>
  <c r="V15" i="10"/>
  <c r="V16" i="10"/>
  <c r="V17" i="10"/>
  <c r="V18" i="10"/>
  <c r="V19" i="10"/>
  <c r="V21" i="10"/>
  <c r="V22" i="10"/>
  <c r="V8" i="10"/>
  <c r="K10" i="5"/>
  <c r="K9" i="5"/>
  <c r="J10" i="5"/>
  <c r="J9" i="5"/>
  <c r="J10" i="11"/>
  <c r="J13" i="11"/>
  <c r="J14" i="11"/>
  <c r="J17" i="11"/>
  <c r="J18" i="11"/>
  <c r="J21" i="11"/>
  <c r="J22" i="11"/>
  <c r="J25" i="11"/>
  <c r="J26" i="11"/>
  <c r="J29" i="11"/>
  <c r="J30" i="11"/>
  <c r="J33" i="11"/>
  <c r="J34" i="11"/>
  <c r="J37" i="11"/>
  <c r="J38" i="11"/>
  <c r="J41" i="11"/>
  <c r="J42" i="11"/>
  <c r="J45" i="11"/>
  <c r="J47" i="11"/>
  <c r="J48" i="11"/>
  <c r="J50" i="11"/>
  <c r="J51" i="11"/>
  <c r="J53" i="11"/>
  <c r="J54" i="11"/>
  <c r="J56" i="11"/>
  <c r="J57" i="11"/>
  <c r="J60" i="11"/>
  <c r="J63" i="11"/>
  <c r="J64" i="11"/>
  <c r="K10" i="11"/>
  <c r="K13" i="11"/>
  <c r="K14" i="11"/>
  <c r="K17" i="11"/>
  <c r="K18" i="11"/>
  <c r="K21" i="11"/>
  <c r="K22" i="11"/>
  <c r="K25" i="11"/>
  <c r="K26" i="11"/>
  <c r="K29" i="11"/>
  <c r="K30" i="11"/>
  <c r="K33" i="11"/>
  <c r="K34" i="11"/>
  <c r="K37" i="11"/>
  <c r="K38" i="11"/>
  <c r="K41" i="11"/>
  <c r="K42" i="11"/>
  <c r="K45" i="11"/>
  <c r="K47" i="11"/>
  <c r="K48" i="11"/>
  <c r="K50" i="11"/>
  <c r="K51" i="11"/>
  <c r="K53" i="11"/>
  <c r="K54" i="11"/>
  <c r="K60" i="11"/>
  <c r="K63" i="11"/>
  <c r="K64" i="11"/>
  <c r="K9" i="11"/>
  <c r="J9" i="11"/>
  <c r="D25" i="2"/>
  <c r="D8" i="2"/>
  <c r="S11" i="7"/>
  <c r="S12" i="7"/>
  <c r="S13" i="7"/>
  <c r="S16" i="7"/>
  <c r="S17" i="7"/>
  <c r="S18" i="7"/>
  <c r="S19" i="7"/>
  <c r="S22" i="7"/>
  <c r="S23" i="7"/>
  <c r="S24" i="7"/>
  <c r="S25" i="7"/>
  <c r="S28" i="7"/>
  <c r="S29" i="7"/>
  <c r="S30" i="7"/>
  <c r="S31" i="7"/>
  <c r="S33" i="7"/>
  <c r="S34" i="7"/>
  <c r="S35" i="7"/>
  <c r="S36" i="7"/>
  <c r="S39" i="7"/>
  <c r="S40" i="7"/>
  <c r="S41" i="7"/>
  <c r="S42" i="7"/>
  <c r="S44" i="7"/>
  <c r="S45" i="7"/>
  <c r="S46" i="7"/>
  <c r="S47" i="7"/>
  <c r="P11" i="7"/>
  <c r="R11" i="7"/>
  <c r="P12" i="7"/>
  <c r="R12" i="7"/>
  <c r="P13" i="7"/>
  <c r="R13" i="7"/>
  <c r="P16" i="7"/>
  <c r="R16" i="7"/>
  <c r="P17" i="7"/>
  <c r="R17" i="7"/>
  <c r="P18" i="7"/>
  <c r="R18" i="7"/>
  <c r="P19" i="7"/>
  <c r="R19" i="7"/>
  <c r="P22" i="7"/>
  <c r="R22" i="7"/>
  <c r="P23" i="7"/>
  <c r="R23" i="7"/>
  <c r="P24" i="7"/>
  <c r="R24" i="7"/>
  <c r="P25" i="7"/>
  <c r="R25" i="7"/>
  <c r="P28" i="7"/>
  <c r="R28" i="7"/>
  <c r="P29" i="7"/>
  <c r="R29" i="7"/>
  <c r="P30" i="7"/>
  <c r="R30" i="7"/>
  <c r="P31" i="7"/>
  <c r="R31" i="7"/>
  <c r="P33" i="7"/>
  <c r="R33" i="7"/>
  <c r="P34" i="7"/>
  <c r="R34" i="7"/>
  <c r="P35" i="7"/>
  <c r="R35" i="7"/>
  <c r="P36" i="7"/>
  <c r="R36" i="7"/>
  <c r="P39" i="7"/>
  <c r="R39" i="7"/>
  <c r="P40" i="7"/>
  <c r="R40" i="7"/>
  <c r="P41" i="7"/>
  <c r="R41" i="7"/>
  <c r="P42" i="7"/>
  <c r="R42" i="7"/>
  <c r="P44" i="7"/>
  <c r="R44" i="7"/>
  <c r="P45" i="7"/>
  <c r="R45" i="7"/>
  <c r="P46" i="7"/>
  <c r="R46" i="7"/>
  <c r="P47" i="7"/>
  <c r="R47" i="7"/>
  <c r="Q11" i="7"/>
  <c r="Q12" i="7"/>
  <c r="Q13" i="7"/>
  <c r="Q16" i="7"/>
  <c r="Q17" i="7"/>
  <c r="Q18" i="7"/>
  <c r="Q19" i="7"/>
  <c r="Q22" i="7"/>
  <c r="Q23" i="7"/>
  <c r="Q24" i="7"/>
  <c r="Q25" i="7"/>
  <c r="Q28" i="7"/>
  <c r="Q29" i="7"/>
  <c r="Q30" i="7"/>
  <c r="Q31" i="7"/>
  <c r="Q33" i="7"/>
  <c r="Q34" i="7"/>
  <c r="Q35" i="7"/>
  <c r="Q36" i="7"/>
  <c r="Q39" i="7"/>
  <c r="Q40" i="7"/>
  <c r="Q41" i="7"/>
  <c r="Q42" i="7"/>
  <c r="Q44" i="7"/>
  <c r="Q45" i="7"/>
  <c r="Q46" i="7"/>
  <c r="Q47" i="7"/>
  <c r="S10" i="7"/>
  <c r="P10" i="7"/>
  <c r="R10" i="7"/>
  <c r="Q10" i="7"/>
  <c r="Q10" i="1"/>
  <c r="S12" i="12"/>
  <c r="S13" i="12"/>
  <c r="S14" i="12"/>
  <c r="S16" i="12"/>
  <c r="S17" i="12"/>
  <c r="S18" i="12"/>
  <c r="S19" i="12"/>
  <c r="S21" i="12"/>
  <c r="S22" i="12"/>
  <c r="S23" i="12"/>
  <c r="S24" i="12"/>
  <c r="S26" i="12"/>
  <c r="S27" i="12"/>
  <c r="S28" i="12"/>
  <c r="S29" i="12"/>
  <c r="S31" i="12"/>
  <c r="S32" i="12"/>
  <c r="S33" i="12"/>
  <c r="S34" i="12"/>
  <c r="S38" i="12"/>
  <c r="S40" i="12"/>
  <c r="S41" i="12"/>
  <c r="S43" i="12"/>
  <c r="S45" i="12"/>
  <c r="S46" i="12"/>
  <c r="S48" i="12"/>
  <c r="S50" i="12"/>
  <c r="S51" i="12"/>
  <c r="S53" i="12"/>
  <c r="S55" i="12"/>
  <c r="S56" i="12"/>
  <c r="S58" i="12"/>
  <c r="S59" i="12"/>
  <c r="S60" i="12"/>
  <c r="S61" i="12"/>
  <c r="P12" i="12"/>
  <c r="R12" i="12"/>
  <c r="P13" i="12"/>
  <c r="R13" i="12"/>
  <c r="P14" i="12"/>
  <c r="R14" i="12"/>
  <c r="P16" i="12"/>
  <c r="R16" i="12"/>
  <c r="P17" i="12"/>
  <c r="R17" i="12"/>
  <c r="P18" i="12"/>
  <c r="R18" i="12"/>
  <c r="P19" i="12"/>
  <c r="R19" i="12"/>
  <c r="P21" i="12"/>
  <c r="R21" i="12"/>
  <c r="P22" i="12"/>
  <c r="R22" i="12"/>
  <c r="P23" i="12"/>
  <c r="R23" i="12"/>
  <c r="P24" i="12"/>
  <c r="R24" i="12"/>
  <c r="P26" i="12"/>
  <c r="R26" i="12"/>
  <c r="P27" i="12"/>
  <c r="R27" i="12"/>
  <c r="P28" i="12"/>
  <c r="R28" i="12"/>
  <c r="P29" i="12"/>
  <c r="R29" i="12"/>
  <c r="P31" i="12"/>
  <c r="R31" i="12"/>
  <c r="P32" i="12"/>
  <c r="R32" i="12"/>
  <c r="P33" i="12"/>
  <c r="R33" i="12"/>
  <c r="P34" i="12"/>
  <c r="R34" i="12"/>
  <c r="P38" i="12"/>
  <c r="R38" i="12"/>
  <c r="P39" i="12"/>
  <c r="R39" i="12"/>
  <c r="P40" i="12"/>
  <c r="R40" i="12"/>
  <c r="P41" i="12"/>
  <c r="R41" i="12"/>
  <c r="P43" i="12"/>
  <c r="R43" i="12"/>
  <c r="P44" i="12"/>
  <c r="R44" i="12"/>
  <c r="P45" i="12"/>
  <c r="R45" i="12"/>
  <c r="P46" i="12"/>
  <c r="R46" i="12"/>
  <c r="P48" i="12"/>
  <c r="R48" i="12"/>
  <c r="P49" i="12"/>
  <c r="R49" i="12"/>
  <c r="P50" i="12"/>
  <c r="R50" i="12"/>
  <c r="P51" i="12"/>
  <c r="R51" i="12"/>
  <c r="P53" i="12"/>
  <c r="R53" i="12"/>
  <c r="P54" i="12"/>
  <c r="R54" i="12"/>
  <c r="P55" i="12"/>
  <c r="R55" i="12"/>
  <c r="P56" i="12"/>
  <c r="R56" i="12"/>
  <c r="P58" i="12"/>
  <c r="R58" i="12"/>
  <c r="P59" i="12"/>
  <c r="R59" i="12"/>
  <c r="P60" i="12"/>
  <c r="R60" i="12"/>
  <c r="P61" i="12"/>
  <c r="R61" i="12"/>
  <c r="Q12" i="12"/>
  <c r="Q13" i="12"/>
  <c r="Q14" i="12"/>
  <c r="Q16" i="12"/>
  <c r="Q17" i="12"/>
  <c r="Q18" i="12"/>
  <c r="Q19" i="12"/>
  <c r="Q21" i="12"/>
  <c r="Q22" i="12"/>
  <c r="Q23" i="12"/>
  <c r="Q24" i="12"/>
  <c r="Q26" i="12"/>
  <c r="Q27" i="12"/>
  <c r="Q28" i="12"/>
  <c r="Q29" i="12"/>
  <c r="Q31" i="12"/>
  <c r="Q32" i="12"/>
  <c r="Q33" i="12"/>
  <c r="Q34" i="12"/>
  <c r="Q38" i="12"/>
  <c r="Q39" i="12"/>
  <c r="Q40" i="12"/>
  <c r="Q41" i="12"/>
  <c r="Q43" i="12"/>
  <c r="Q44" i="12"/>
  <c r="Q45" i="12"/>
  <c r="Q46" i="12"/>
  <c r="Q48" i="12"/>
  <c r="Q49" i="12"/>
  <c r="Q50" i="12"/>
  <c r="Q51" i="12"/>
  <c r="Q53" i="12"/>
  <c r="Q54" i="12"/>
  <c r="Q55" i="12"/>
  <c r="Q56" i="12"/>
  <c r="Q58" i="12"/>
  <c r="Q59" i="12"/>
  <c r="Q60" i="12"/>
  <c r="Q61" i="12"/>
  <c r="S11" i="12"/>
  <c r="P11" i="12"/>
  <c r="R11" i="12"/>
  <c r="Q11" i="12"/>
  <c r="S11" i="1"/>
  <c r="S12" i="1"/>
  <c r="S13" i="1"/>
  <c r="S16" i="1"/>
  <c r="S17" i="1"/>
  <c r="S18" i="1"/>
  <c r="S19" i="1"/>
  <c r="S21" i="1"/>
  <c r="S22" i="1"/>
  <c r="S23" i="1"/>
  <c r="S24" i="1"/>
  <c r="S26" i="1"/>
  <c r="S27" i="1"/>
  <c r="S28" i="1"/>
  <c r="S29" i="1"/>
  <c r="S32" i="1"/>
  <c r="S33" i="1"/>
  <c r="S34" i="1"/>
  <c r="S35" i="1"/>
  <c r="S38" i="1"/>
  <c r="S40" i="1"/>
  <c r="S41" i="1"/>
  <c r="S43" i="1"/>
  <c r="S45" i="1"/>
  <c r="S46" i="1"/>
  <c r="P11" i="1"/>
  <c r="R11" i="1"/>
  <c r="P12" i="1"/>
  <c r="R12" i="1"/>
  <c r="P13" i="1"/>
  <c r="R13" i="1"/>
  <c r="P16" i="1"/>
  <c r="R16" i="1"/>
  <c r="P17" i="1"/>
  <c r="R17" i="1"/>
  <c r="P18" i="1"/>
  <c r="R18" i="1"/>
  <c r="P19" i="1"/>
  <c r="R19" i="1"/>
  <c r="P21" i="1"/>
  <c r="R21" i="1"/>
  <c r="P22" i="1"/>
  <c r="R22" i="1"/>
  <c r="P23" i="1"/>
  <c r="R23" i="1"/>
  <c r="P24" i="1"/>
  <c r="R24" i="1"/>
  <c r="P26" i="1"/>
  <c r="R26" i="1"/>
  <c r="P27" i="1"/>
  <c r="R27" i="1"/>
  <c r="P28" i="1"/>
  <c r="R28" i="1"/>
  <c r="P29" i="1"/>
  <c r="R29" i="1"/>
  <c r="P32" i="1"/>
  <c r="R32" i="1"/>
  <c r="P33" i="1"/>
  <c r="R33" i="1"/>
  <c r="P34" i="1"/>
  <c r="R34" i="1"/>
  <c r="P35" i="1"/>
  <c r="R35" i="1"/>
  <c r="P38" i="1"/>
  <c r="R38" i="1"/>
  <c r="P39" i="1"/>
  <c r="R39" i="1"/>
  <c r="P40" i="1"/>
  <c r="R40" i="1"/>
  <c r="P41" i="1"/>
  <c r="R41" i="1"/>
  <c r="P43" i="1"/>
  <c r="R43" i="1"/>
  <c r="P44" i="1"/>
  <c r="R44" i="1"/>
  <c r="P45" i="1"/>
  <c r="R45" i="1"/>
  <c r="P46" i="1"/>
  <c r="R46" i="1"/>
  <c r="P10" i="1"/>
  <c r="R10" i="1"/>
  <c r="Q11" i="1"/>
  <c r="Q12" i="1"/>
  <c r="Q13" i="1"/>
  <c r="Q16" i="1"/>
  <c r="Q17" i="1"/>
  <c r="Q18" i="1"/>
  <c r="Q19" i="1"/>
  <c r="Q21" i="1"/>
  <c r="Q22" i="1"/>
  <c r="Q23" i="1"/>
  <c r="Q24" i="1"/>
  <c r="Q26" i="1"/>
  <c r="Q27" i="1"/>
  <c r="Q28" i="1"/>
  <c r="Q29" i="1"/>
  <c r="Q32" i="1"/>
  <c r="Q33" i="1"/>
  <c r="Q34" i="1"/>
  <c r="Q35" i="1"/>
  <c r="Q38" i="1"/>
  <c r="Q39" i="1"/>
  <c r="Q40" i="1"/>
  <c r="Q41" i="1"/>
  <c r="Q43" i="1"/>
  <c r="Q44" i="1"/>
  <c r="Q45" i="1"/>
  <c r="Q46" i="1"/>
  <c r="S10" i="1"/>
  <c r="S12" i="10"/>
  <c r="S13" i="10"/>
  <c r="S15" i="10"/>
  <c r="S16" i="10"/>
  <c r="S17" i="10"/>
  <c r="S18" i="10"/>
  <c r="S19" i="10"/>
  <c r="S21" i="10"/>
  <c r="S22" i="10"/>
  <c r="S8" i="10"/>
  <c r="I22" i="10"/>
  <c r="N22" i="10"/>
  <c r="I21" i="10"/>
  <c r="N21" i="10"/>
  <c r="I19" i="10"/>
  <c r="N19" i="10"/>
  <c r="I18" i="10"/>
  <c r="N18" i="10"/>
  <c r="I17" i="10"/>
  <c r="N17" i="10"/>
  <c r="I16" i="10"/>
  <c r="N16" i="10"/>
  <c r="I15" i="10"/>
  <c r="N15" i="10"/>
  <c r="I13" i="10"/>
  <c r="N13" i="10"/>
  <c r="I12" i="10"/>
  <c r="N12" i="10"/>
  <c r="I8" i="10"/>
  <c r="N8" i="10"/>
  <c r="H10" i="5"/>
  <c r="H9" i="5"/>
  <c r="G10" i="5"/>
  <c r="G9" i="5"/>
  <c r="H14" i="11"/>
  <c r="H60" i="11"/>
  <c r="H63" i="11"/>
  <c r="H64" i="11"/>
  <c r="G10" i="11"/>
  <c r="G13" i="11"/>
  <c r="G14" i="11"/>
  <c r="G17" i="11"/>
  <c r="G18" i="11"/>
  <c r="G21" i="11"/>
  <c r="G22" i="11"/>
  <c r="G25" i="11"/>
  <c r="G26" i="11"/>
  <c r="G29" i="11"/>
  <c r="G30" i="11"/>
  <c r="G33" i="11"/>
  <c r="G34" i="11"/>
  <c r="G37" i="11"/>
  <c r="G38" i="11"/>
  <c r="G41" i="11"/>
  <c r="G42" i="11"/>
  <c r="G45" i="11"/>
  <c r="G47" i="11"/>
  <c r="G48" i="11"/>
  <c r="G50" i="11"/>
  <c r="G51" i="11"/>
  <c r="G53" i="11"/>
  <c r="G54" i="11"/>
  <c r="G56" i="11"/>
  <c r="G57" i="11"/>
  <c r="G60" i="11"/>
  <c r="G63" i="11"/>
  <c r="G64" i="11"/>
  <c r="G9" i="11"/>
  <c r="H10" i="11"/>
  <c r="H13" i="11"/>
  <c r="H17" i="11"/>
  <c r="H18" i="11"/>
  <c r="H21" i="11"/>
  <c r="H22" i="11"/>
  <c r="H25" i="11"/>
  <c r="H26" i="11"/>
  <c r="H29" i="11"/>
  <c r="H30" i="11"/>
  <c r="H33" i="11"/>
  <c r="H34" i="11"/>
  <c r="H37" i="11"/>
  <c r="H38" i="11"/>
  <c r="H41" i="11"/>
  <c r="H42" i="11"/>
  <c r="H45" i="11"/>
  <c r="H47" i="11"/>
  <c r="H48" i="11"/>
  <c r="H50" i="11"/>
  <c r="H51" i="11"/>
  <c r="H53" i="11"/>
  <c r="H54" i="11"/>
  <c r="H9" i="11"/>
  <c r="C25" i="2"/>
  <c r="C8" i="2"/>
  <c r="N11" i="7"/>
  <c r="N12" i="7"/>
  <c r="N13" i="7"/>
  <c r="N16" i="7"/>
  <c r="N17" i="7"/>
  <c r="N18" i="7"/>
  <c r="N19" i="7"/>
  <c r="N22" i="7"/>
  <c r="N23" i="7"/>
  <c r="N24" i="7"/>
  <c r="N25" i="7"/>
  <c r="N28" i="7"/>
  <c r="N29" i="7"/>
  <c r="N30" i="7"/>
  <c r="N31" i="7"/>
  <c r="N33" i="7"/>
  <c r="N34" i="7"/>
  <c r="N35" i="7"/>
  <c r="N36" i="7"/>
  <c r="N39" i="7"/>
  <c r="N40" i="7"/>
  <c r="N41" i="7"/>
  <c r="N42" i="7"/>
  <c r="N44" i="7"/>
  <c r="N45" i="7"/>
  <c r="N46" i="7"/>
  <c r="N47" i="7"/>
  <c r="N10" i="7"/>
  <c r="N12" i="12"/>
  <c r="N13" i="12"/>
  <c r="N14" i="12"/>
  <c r="N16" i="12"/>
  <c r="N17" i="12"/>
  <c r="N18" i="12"/>
  <c r="N19" i="12"/>
  <c r="N21" i="12"/>
  <c r="N22" i="12"/>
  <c r="N23" i="12"/>
  <c r="N24" i="12"/>
  <c r="N26" i="12"/>
  <c r="N27" i="12"/>
  <c r="N28" i="12"/>
  <c r="N29" i="12"/>
  <c r="N31" i="12"/>
  <c r="N32" i="12"/>
  <c r="N33" i="12"/>
  <c r="N34" i="12"/>
  <c r="N38" i="12"/>
  <c r="N40" i="12"/>
  <c r="N41" i="12"/>
  <c r="N43" i="12"/>
  <c r="N45" i="12"/>
  <c r="N46" i="12"/>
  <c r="N48" i="12"/>
  <c r="N50" i="12"/>
  <c r="N51" i="12"/>
  <c r="N53" i="12"/>
  <c r="N55" i="12"/>
  <c r="N56" i="12"/>
  <c r="N58" i="12"/>
  <c r="N59" i="12"/>
  <c r="N60" i="12"/>
  <c r="N61" i="12"/>
  <c r="N11" i="12"/>
  <c r="N11" i="1"/>
  <c r="N12" i="1"/>
  <c r="N13" i="1"/>
  <c r="N16" i="1"/>
  <c r="N17" i="1"/>
  <c r="N18" i="1"/>
  <c r="N19" i="1"/>
  <c r="N21" i="1"/>
  <c r="N22" i="1"/>
  <c r="N23" i="1"/>
  <c r="N24" i="1"/>
  <c r="N26" i="1"/>
  <c r="N27" i="1"/>
  <c r="N28" i="1"/>
  <c r="N29" i="1"/>
  <c r="N32" i="1"/>
  <c r="N33" i="1"/>
  <c r="N34" i="1"/>
  <c r="N35" i="1"/>
  <c r="N38" i="1"/>
  <c r="N40" i="1"/>
  <c r="N41" i="1"/>
  <c r="N43" i="1"/>
  <c r="N45" i="1"/>
  <c r="N46" i="1"/>
  <c r="N10" i="1"/>
  <c r="F22" i="10"/>
  <c r="H22" i="10"/>
  <c r="F21" i="10"/>
  <c r="H21" i="10"/>
  <c r="F19" i="10"/>
  <c r="H19" i="10"/>
  <c r="F18" i="10"/>
  <c r="H18" i="10"/>
  <c r="F17" i="10"/>
  <c r="H17" i="10"/>
  <c r="F16" i="10"/>
  <c r="H16" i="10"/>
  <c r="F15" i="10"/>
  <c r="H15" i="10"/>
  <c r="F13" i="10"/>
  <c r="H13" i="10"/>
  <c r="F12" i="10"/>
  <c r="H12" i="10"/>
  <c r="F11" i="10"/>
  <c r="H11" i="10"/>
  <c r="H10" i="10"/>
  <c r="F8" i="10"/>
  <c r="H8" i="10"/>
  <c r="B25" i="2"/>
  <c r="G33" i="7"/>
  <c r="G31" i="7"/>
  <c r="I19" i="7"/>
  <c r="I22" i="12"/>
  <c r="E51" i="11"/>
  <c r="E50" i="11"/>
  <c r="D64" i="11"/>
  <c r="E53" i="11"/>
  <c r="D48" i="11"/>
  <c r="D47" i="11"/>
  <c r="D42" i="11"/>
  <c r="E41" i="11"/>
  <c r="E38" i="11"/>
  <c r="D37" i="11"/>
  <c r="E34" i="11"/>
  <c r="E33" i="11"/>
  <c r="E30" i="11"/>
  <c r="D29" i="11"/>
  <c r="D26" i="11"/>
  <c r="E22" i="11"/>
  <c r="E17" i="11"/>
  <c r="D14" i="11"/>
  <c r="E13" i="11"/>
  <c r="D9" i="11"/>
  <c r="I46" i="7"/>
  <c r="G45" i="7"/>
  <c r="I40" i="7"/>
  <c r="G60" i="12"/>
  <c r="G59" i="12"/>
  <c r="I50" i="12"/>
  <c r="G48" i="12"/>
  <c r="I41" i="12"/>
  <c r="I40" i="12"/>
  <c r="G34" i="12"/>
  <c r="G31" i="12"/>
  <c r="G23" i="12"/>
  <c r="G19" i="12"/>
  <c r="G18" i="12"/>
  <c r="G17" i="12"/>
  <c r="I46" i="1"/>
  <c r="I45" i="1"/>
  <c r="I33" i="1"/>
  <c r="I24" i="1"/>
  <c r="G22" i="1"/>
  <c r="I21" i="1"/>
  <c r="G13" i="1"/>
  <c r="I12" i="1"/>
  <c r="I11" i="1"/>
  <c r="I10" i="1"/>
  <c r="G18" i="10"/>
  <c r="I24" i="7"/>
  <c r="G23" i="7"/>
  <c r="G18" i="7"/>
  <c r="G17" i="7"/>
  <c r="F31" i="7"/>
  <c r="F24" i="7"/>
  <c r="F11" i="7"/>
  <c r="F45" i="1"/>
  <c r="D57" i="11"/>
  <c r="D56" i="11"/>
  <c r="F55" i="12"/>
  <c r="F49" i="12"/>
  <c r="F40" i="12"/>
  <c r="F29" i="12"/>
  <c r="F17" i="12"/>
  <c r="F12" i="12"/>
  <c r="F33" i="1"/>
  <c r="F22" i="1"/>
  <c r="F17" i="1"/>
  <c r="E47" i="11"/>
  <c r="D41" i="11"/>
  <c r="G39" i="1"/>
  <c r="D33" i="11"/>
  <c r="I29" i="7"/>
  <c r="G47" i="7"/>
  <c r="G40" i="7"/>
  <c r="I51" i="12"/>
  <c r="I17" i="1"/>
  <c r="I23" i="7"/>
  <c r="F48" i="12"/>
  <c r="E60" i="11"/>
  <c r="F34" i="7"/>
  <c r="F33" i="7"/>
  <c r="G40" i="12"/>
  <c r="F29" i="7"/>
  <c r="F40" i="7"/>
  <c r="I11" i="7"/>
  <c r="G27" i="12"/>
  <c r="E54" i="11"/>
  <c r="D60" i="11"/>
  <c r="F32" i="12"/>
  <c r="G16" i="12"/>
  <c r="D63" i="11"/>
  <c r="F39" i="1"/>
  <c r="I13" i="1"/>
  <c r="F12" i="1"/>
  <c r="I16" i="12"/>
  <c r="G51" i="12"/>
  <c r="G17" i="10"/>
  <c r="D22" i="11"/>
  <c r="E63" i="11"/>
  <c r="I56" i="12"/>
  <c r="E25" i="11"/>
  <c r="G53" i="12"/>
  <c r="G24" i="12"/>
  <c r="G46" i="7"/>
  <c r="F36" i="7"/>
  <c r="D38" i="11"/>
  <c r="G28" i="7"/>
  <c r="F40" i="1"/>
  <c r="G15" i="10"/>
  <c r="G38" i="1"/>
  <c r="G49" i="12"/>
  <c r="G29" i="7"/>
  <c r="E18" i="11"/>
  <c r="E37" i="11"/>
  <c r="I32" i="12"/>
  <c r="F23" i="1"/>
  <c r="D17" i="11"/>
  <c r="G50" i="12"/>
  <c r="G44" i="1"/>
  <c r="I34" i="7"/>
  <c r="F41" i="1"/>
  <c r="F42" i="7"/>
  <c r="F25" i="7"/>
  <c r="G19" i="10"/>
  <c r="I17" i="12"/>
  <c r="D50" i="11"/>
  <c r="I23" i="12"/>
  <c r="G55" i="12"/>
  <c r="I41" i="7"/>
  <c r="I29" i="1"/>
  <c r="G14" i="12"/>
  <c r="I24" i="12"/>
  <c r="G13" i="7"/>
  <c r="G36" i="7"/>
  <c r="H36" i="7"/>
  <c r="I14" i="12"/>
  <c r="F44" i="12"/>
  <c r="I33" i="12"/>
  <c r="I41" i="1"/>
  <c r="H29" i="7"/>
  <c r="G54" i="12"/>
  <c r="I36" i="7"/>
  <c r="F28" i="1"/>
  <c r="G24" i="7"/>
  <c r="G41" i="1"/>
  <c r="I27" i="1"/>
  <c r="H17" i="1"/>
  <c r="G24" i="1"/>
  <c r="F50" i="12"/>
  <c r="I55" i="12"/>
  <c r="I13" i="7"/>
  <c r="G19" i="1"/>
  <c r="B8" i="2"/>
  <c r="G56" i="12"/>
  <c r="G41" i="7"/>
  <c r="I42" i="7"/>
  <c r="F19" i="1"/>
  <c r="H19" i="1"/>
  <c r="I19" i="12"/>
  <c r="G11" i="10"/>
  <c r="D13" i="11"/>
  <c r="F16" i="12"/>
  <c r="G46" i="1"/>
  <c r="H49" i="12"/>
  <c r="F13" i="7"/>
  <c r="F51" i="12"/>
  <c r="H51" i="12"/>
  <c r="I32" i="1"/>
  <c r="G42" i="7"/>
  <c r="H55" i="12"/>
  <c r="E14" i="11"/>
  <c r="D34" i="11"/>
  <c r="F22" i="12"/>
  <c r="F56" i="12"/>
  <c r="H45" i="1"/>
  <c r="E48" i="11"/>
  <c r="G21" i="1"/>
  <c r="I48" i="12"/>
  <c r="G58" i="12"/>
  <c r="F16" i="7"/>
  <c r="I28" i="7"/>
  <c r="H42" i="7"/>
  <c r="D25" i="11"/>
  <c r="H41" i="1"/>
  <c r="H24" i="7"/>
  <c r="F32" i="1"/>
  <c r="F23" i="12"/>
  <c r="D51" i="11"/>
  <c r="F28" i="12"/>
  <c r="F58" i="12"/>
  <c r="F10" i="7"/>
  <c r="F61" i="12"/>
  <c r="F46" i="12"/>
  <c r="H46" i="12"/>
  <c r="E9" i="5"/>
  <c r="F18" i="1"/>
  <c r="G13" i="12"/>
  <c r="F45" i="12"/>
  <c r="F12" i="7"/>
  <c r="F35" i="7"/>
  <c r="D18" i="11"/>
  <c r="D53" i="11"/>
  <c r="F39" i="12"/>
  <c r="G21" i="10"/>
  <c r="G22" i="10"/>
  <c r="F47" i="7"/>
  <c r="F13" i="12"/>
  <c r="F46" i="7"/>
  <c r="H46" i="7"/>
  <c r="I17" i="7"/>
  <c r="H44" i="12"/>
  <c r="I19" i="1"/>
  <c r="G29" i="1"/>
  <c r="F14" i="12"/>
  <c r="F24" i="12"/>
  <c r="G25" i="7"/>
  <c r="D21" i="11"/>
  <c r="D54" i="11"/>
  <c r="F26" i="12"/>
  <c r="I27" i="12"/>
  <c r="I59" i="12"/>
  <c r="H40" i="12"/>
  <c r="F27" i="12"/>
  <c r="F41" i="12"/>
  <c r="H39" i="1"/>
  <c r="F59" i="12"/>
  <c r="G16" i="10"/>
  <c r="I34" i="1"/>
  <c r="G28" i="12"/>
  <c r="I60" i="12"/>
  <c r="I18" i="7"/>
  <c r="F30" i="7"/>
  <c r="E26" i="11"/>
  <c r="E42" i="11"/>
  <c r="H11" i="7"/>
  <c r="H13" i="7"/>
  <c r="H33" i="1"/>
  <c r="H22" i="1"/>
  <c r="H29" i="12"/>
  <c r="H12" i="12"/>
  <c r="F13" i="1"/>
  <c r="I35" i="1"/>
  <c r="F46" i="1"/>
  <c r="H46" i="1"/>
  <c r="I29" i="12"/>
  <c r="G41" i="12"/>
  <c r="G61" i="12"/>
  <c r="I47" i="7"/>
  <c r="G19" i="7"/>
  <c r="I31" i="7"/>
  <c r="E29" i="11"/>
  <c r="G12" i="1"/>
  <c r="H23" i="1"/>
  <c r="F16" i="1"/>
  <c r="F38" i="1"/>
  <c r="I11" i="12"/>
  <c r="I31" i="12"/>
  <c r="F43" i="12"/>
  <c r="H43" i="12"/>
  <c r="G39" i="7"/>
  <c r="G10" i="7"/>
  <c r="I33" i="7"/>
  <c r="F29" i="1"/>
  <c r="H29" i="1"/>
  <c r="F45" i="7"/>
  <c r="H45" i="7"/>
  <c r="G12" i="10"/>
  <c r="F34" i="1"/>
  <c r="G39" i="12"/>
  <c r="H48" i="12"/>
  <c r="H17" i="12"/>
  <c r="E64" i="11"/>
  <c r="H45" i="12"/>
  <c r="G32" i="12"/>
  <c r="G27" i="1"/>
  <c r="G11" i="7"/>
  <c r="H40" i="7"/>
  <c r="H31" i="7"/>
  <c r="D10" i="5"/>
  <c r="E10" i="5"/>
  <c r="F11" i="12"/>
  <c r="G29" i="12"/>
  <c r="I26" i="1"/>
  <c r="H33" i="7"/>
  <c r="G16" i="7"/>
  <c r="F26" i="1"/>
  <c r="F18" i="7"/>
  <c r="H18" i="7"/>
  <c r="G35" i="1"/>
  <c r="E9" i="11"/>
  <c r="F35" i="1"/>
  <c r="I16" i="7"/>
  <c r="I25" i="7"/>
  <c r="F17" i="7"/>
  <c r="G23" i="1"/>
  <c r="H32" i="12"/>
  <c r="I40" i="1"/>
  <c r="I38" i="1"/>
  <c r="G26" i="1"/>
  <c r="G45" i="12"/>
  <c r="F11" i="1"/>
  <c r="H11" i="1"/>
  <c r="G12" i="7"/>
  <c r="I28" i="12"/>
  <c r="E21" i="11"/>
  <c r="G46" i="12"/>
  <c r="I26" i="12"/>
  <c r="G26" i="12"/>
  <c r="G16" i="1"/>
  <c r="I16" i="1"/>
  <c r="I12" i="12"/>
  <c r="H23" i="12"/>
  <c r="G32" i="1"/>
  <c r="G28" i="1"/>
  <c r="G17" i="1"/>
  <c r="G44" i="12"/>
  <c r="G12" i="12"/>
  <c r="F60" i="12"/>
  <c r="H60" i="12"/>
  <c r="G34" i="7"/>
  <c r="E45" i="11"/>
  <c r="I45" i="12"/>
  <c r="G43" i="12"/>
  <c r="G40" i="1"/>
  <c r="F19" i="12"/>
  <c r="F53" i="12"/>
  <c r="I28" i="1"/>
  <c r="F28" i="7"/>
  <c r="I34" i="12"/>
  <c r="I39" i="7"/>
  <c r="I61" i="12"/>
  <c r="I30" i="7"/>
  <c r="F33" i="12"/>
  <c r="G45" i="1"/>
  <c r="G30" i="7"/>
  <c r="F39" i="7"/>
  <c r="H39" i="7"/>
  <c r="G35" i="7"/>
  <c r="I22" i="1"/>
  <c r="I58" i="12"/>
  <c r="I46" i="12"/>
  <c r="H25" i="7"/>
  <c r="G34" i="1"/>
  <c r="F19" i="7"/>
  <c r="G18" i="1"/>
  <c r="H50" i="12"/>
  <c r="D10" i="11"/>
  <c r="I10" i="7"/>
  <c r="G33" i="1"/>
  <c r="I18" i="12"/>
  <c r="G33" i="12"/>
  <c r="F41" i="7"/>
  <c r="H41" i="7"/>
  <c r="I12" i="7"/>
  <c r="F34" i="12"/>
  <c r="E10" i="11"/>
  <c r="F24" i="1"/>
  <c r="G13" i="10"/>
  <c r="H34" i="7"/>
  <c r="I35" i="7"/>
  <c r="F21" i="1"/>
  <c r="I43" i="12"/>
  <c r="F27" i="1"/>
  <c r="H27" i="1"/>
  <c r="I18" i="1"/>
  <c r="D45" i="11"/>
  <c r="G8" i="10"/>
  <c r="G10" i="1"/>
  <c r="G43" i="1"/>
  <c r="F21" i="12"/>
  <c r="H21" i="12"/>
  <c r="G38" i="12"/>
  <c r="I53" i="12"/>
  <c r="I44" i="7"/>
  <c r="F22" i="7"/>
  <c r="G11" i="12"/>
  <c r="H12" i="1"/>
  <c r="H40" i="1"/>
  <c r="F31" i="12"/>
  <c r="H31" i="12"/>
  <c r="I23" i="1"/>
  <c r="I13" i="12"/>
  <c r="G10" i="10"/>
  <c r="G11" i="1"/>
  <c r="F44" i="1"/>
  <c r="H44" i="1"/>
  <c r="G22" i="12"/>
  <c r="F54" i="12"/>
  <c r="I45" i="7"/>
  <c r="F23" i="7"/>
  <c r="I43" i="1"/>
  <c r="F18" i="12"/>
  <c r="G22" i="7"/>
  <c r="G21" i="12"/>
  <c r="F38" i="12"/>
  <c r="F44" i="7"/>
  <c r="I38" i="12"/>
  <c r="G44" i="7"/>
  <c r="F10" i="1"/>
  <c r="F43" i="1"/>
  <c r="I22" i="7"/>
  <c r="I21" i="12"/>
  <c r="H10" i="7"/>
  <c r="H27" i="12"/>
  <c r="H28" i="1"/>
  <c r="H58" i="12"/>
  <c r="H16" i="7"/>
  <c r="H18" i="1"/>
  <c r="H22" i="12"/>
  <c r="H22" i="7"/>
  <c r="H13" i="1"/>
  <c r="H34" i="12"/>
  <c r="H43" i="1"/>
  <c r="H38" i="12"/>
  <c r="H28" i="12"/>
  <c r="H16" i="12"/>
  <c r="H32" i="1"/>
  <c r="H35" i="7"/>
  <c r="H44" i="7"/>
  <c r="H35" i="1"/>
  <c r="H24" i="12"/>
  <c r="H12" i="7"/>
  <c r="H61" i="12"/>
  <c r="H13" i="12"/>
  <c r="H26" i="1"/>
  <c r="H26" i="12"/>
  <c r="H10" i="1"/>
  <c r="H56" i="12"/>
  <c r="H38" i="1"/>
  <c r="H34" i="1"/>
  <c r="H30" i="7"/>
  <c r="H47" i="7"/>
  <c r="H16" i="1"/>
  <c r="H59" i="12"/>
  <c r="D9" i="5"/>
  <c r="H41" i="12"/>
  <c r="H14" i="12"/>
  <c r="H39" i="12"/>
  <c r="H23" i="7"/>
  <c r="H11" i="12"/>
  <c r="H24" i="1"/>
  <c r="H33" i="12"/>
  <c r="H28" i="7"/>
  <c r="H21" i="1"/>
  <c r="H18" i="12"/>
  <c r="H54" i="12"/>
  <c r="H19" i="7"/>
  <c r="H53" i="12"/>
  <c r="H19" i="12"/>
  <c r="H17" i="7"/>
</calcChain>
</file>

<file path=xl/sharedStrings.xml><?xml version="1.0" encoding="utf-8"?>
<sst xmlns="http://schemas.openxmlformats.org/spreadsheetml/2006/main" count="594" uniqueCount="190">
  <si>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</si>
  <si>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</si>
  <si>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</si>
  <si>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</si>
  <si>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</si>
  <si>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</si>
  <si>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</si>
  <si>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</si>
  <si>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</si>
  <si>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</si>
  <si>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</si>
  <si>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</si>
  <si>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</si>
  <si>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</si>
  <si>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</si>
  <si>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</si>
  <si>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</si>
  <si>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</si>
  <si>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</si>
  <si>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</si>
  <si>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</si>
  <si>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</si>
  <si>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</si>
  <si>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</si>
  <si>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</si>
  <si>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</si>
  <si>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</si>
  <si>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</si>
  <si>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</si>
  <si>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</si>
  <si>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</si>
  <si>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</si>
  <si>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</si>
  <si>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</si>
  <si>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</si>
  <si>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</si>
  <si>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</si>
  <si>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</si>
  <si>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</si>
  <si>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</si>
  <si>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</si>
  <si>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</si>
  <si>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</si>
  <si>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</si>
  <si>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</si>
  <si>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</si>
  <si>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</si>
  <si>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</si>
  <si>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</si>
  <si>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</si>
  <si>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</si>
  <si>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</si>
  <si>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</si>
  <si>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</si>
  <si>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</si>
  <si>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</si>
  <si>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</si>
  <si>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</si>
  <si>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</si>
  <si>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</si>
  <si>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</si>
  <si>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</si>
  <si>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</si>
  <si>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</si>
  <si>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</si>
  <si>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</si>
  <si>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</si>
  <si>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</si>
  <si>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</si>
  <si>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</si>
  <si>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</si>
  <si>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</si>
  <si>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</si>
  <si>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</si>
  <si>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</si>
  <si>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</si>
  <si>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</si>
  <si>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</si>
  <si>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</si>
  <si>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</si>
  <si>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</si>
  <si>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</si>
  <si>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r>
      <t>By poverty level</t>
    </r>
    <r>
      <rPr>
        <vertAlign val="superscript"/>
        <sz val="10"/>
        <color theme="1"/>
        <rFont val="Calibri"/>
        <family val="2"/>
        <scheme val="minor"/>
      </rPr>
      <t>2</t>
    </r>
  </si>
  <si>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</si>
  <si>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</si>
  <si>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</si>
  <si>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</si>
  <si>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</si>
  <si>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</si>
  <si>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</si>
  <si>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</si>
  <si>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</si>
  <si>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</si>
  <si>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</si>
  <si>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</si>
  <si>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</si>
  <si>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</si>
  <si>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</si>
  <si>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</si>
  <si>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</si>
  <si>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</si>
  <si>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</si>
  <si>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</si>
  <si>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</si>
  <si>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</si>
  <si>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</si>
  <si>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</si>
  <si>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</si>
  <si>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</si>
  <si>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</si>
  <si>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</si>
  <si>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</si>
  <si>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Families without Children</t>
  </si>
  <si>
    <t>Alternative-policy benefit and tax data</t>
  </si>
  <si>
    <t>State and city income tax (net of credits)</t>
  </si>
  <si>
    <t>Benefit costs minus state/city income tax collections</t>
  </si>
  <si>
    <t>Empire State Child Credit</t>
  </si>
  <si>
    <r>
      <t>Baseline benefit and tax data</t>
    </r>
    <r>
      <rPr>
        <vertAlign val="superscript"/>
        <sz val="10"/>
        <rFont val="Calibri"/>
        <family val="2"/>
        <scheme val="minor"/>
      </rPr>
      <t>1</t>
    </r>
  </si>
  <si>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</si>
  <si>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</si>
  <si>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</si>
  <si>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n.a. (new credit)</t>
  </si>
  <si>
    <t>Table 0</t>
  </si>
  <si>
    <t>Policy #</t>
  </si>
  <si>
    <t>Proposed Policy</t>
  </si>
  <si>
    <t>Baseline Child Poverty* ("Before")</t>
  </si>
  <si>
    <t>Estimated Child Poverty ("After")</t>
  </si>
  <si>
    <t>Child Poverty Reduction Effect (%) ages 0-17</t>
  </si>
  <si>
    <t>Child Poverty Reduction Effect (%) - ages 0-4</t>
  </si>
  <si>
    <t>Child Poverty Reduction - White</t>
  </si>
  <si>
    <t>Child Poverty Reduction - Black</t>
  </si>
  <si>
    <r>
      <t>Child Poverty Reduction - Hispanic</t>
    </r>
    <r>
      <rPr>
        <b/>
        <vertAlign val="superscript"/>
        <sz val="10"/>
        <color theme="1"/>
        <rFont val="Calibri"/>
        <family val="2"/>
        <scheme val="minor"/>
      </rPr>
      <t>1</t>
    </r>
  </si>
  <si>
    <r>
      <t>Child Poverty Reduction - AAPI</t>
    </r>
    <r>
      <rPr>
        <b/>
        <vertAlign val="superscript"/>
        <sz val="10"/>
        <color theme="1"/>
        <rFont val="Calibri"/>
        <family val="2"/>
        <scheme val="minor"/>
      </rPr>
      <t>1</t>
    </r>
  </si>
  <si>
    <t>Positive Resource Change - Households w Children (thousands)</t>
  </si>
  <si>
    <t>Avg Net Annual Pos Resource Change - Households w Children</t>
  </si>
  <si>
    <t>All Ages Poverty Reduction - NYC</t>
  </si>
  <si>
    <t>All Ages Poverty Reduction - ROS</t>
  </si>
  <si>
    <t>Baseline Cost ($millions)</t>
  </si>
  <si>
    <t>Additional Annual Cost ($millions)</t>
  </si>
  <si>
    <t>Cost per Percent of Child Poverty Reduction ($millions)</t>
  </si>
  <si>
    <t>*Using CPRAC-SPM</t>
  </si>
  <si>
    <t>Renters Credit (RC) Policies - Overview Table, No Employment Effects, 2019</t>
  </si>
  <si>
    <t>Baseline measures</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</si>
  <si>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(3)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(4)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(5)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(6)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(7)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(8)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</si>
  <si>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(3)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(4)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(5)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(6)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(7)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(8)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</si>
  <si>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 (3)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(4)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(5)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(6)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(7)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(8)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</si>
  <si>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(3)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(4)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(5)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(6)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(7)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(8)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</si>
  <si>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Notes:  (1) This table considers changes at the level of household--all individuals in the dwelling unit, regardless of relationships. Household resources are assessed using the SPM resource measure, summed across all SPM poverty units in the household. (2)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(3)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(4)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(5)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(6)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(7)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</si>
  <si>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 (7)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(8)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(9)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(10)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(11)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(12)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</si>
  <si>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 (3)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(4)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(5)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(6)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(7)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(8)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</si>
  <si>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(2)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(3)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(4)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(5)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(6)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(7)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</si>
  <si>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 xml:space="preserve">** According to the U.S. Department Housing and Urban Development (HUD), families who pay more than 30 percent of their income for housing are considered "rent burdened" by housing costs, and may have difficulty affording necessities such as food, clothing, transportation, and medical care. "Rent burden" is defined as the difference between housing costs (rent) and 30 percent of income, and may be calculated using actual rent paid or FMR levels. </t>
  </si>
  <si>
    <r>
      <t xml:space="preserve">Renters Credit Covering 50 Percent of Rent Burden (Using Rent Paid), With No Cap, No SSN Requirement </t>
    </r>
    <r>
      <rPr>
        <vertAlign val="superscript"/>
        <sz val="10"/>
        <color theme="1"/>
        <rFont val="Calibri"/>
        <family val="2"/>
        <scheme val="minor"/>
      </rPr>
      <t>7</t>
    </r>
  </si>
  <si>
    <r>
      <t xml:space="preserve">Renters Credit Covering 50 Percent of Rent Burden** (Using 108% FMR), With No Cap </t>
    </r>
    <r>
      <rPr>
        <vertAlign val="superscript"/>
        <sz val="10"/>
        <color theme="1"/>
        <rFont val="Calibri"/>
        <family val="2"/>
        <scheme val="minor"/>
      </rPr>
      <t>2</t>
    </r>
  </si>
  <si>
    <r>
      <t xml:space="preserve">Renters Credit Covering 100 Percent of Rent Burden (Using 108% FMR), With No Cap </t>
    </r>
    <r>
      <rPr>
        <vertAlign val="superscript"/>
        <sz val="10"/>
        <color theme="1"/>
        <rFont val="Calibri"/>
        <family val="2"/>
        <scheme val="minor"/>
      </rPr>
      <t>3</t>
    </r>
  </si>
  <si>
    <r>
      <t xml:space="preserve">Renters Credit Covering 50 Percent of Rent Burden (Using 108% FMR), Capped at 15 Percent of FMR </t>
    </r>
    <r>
      <rPr>
        <vertAlign val="superscript"/>
        <sz val="10"/>
        <color theme="1"/>
        <rFont val="Calibri"/>
        <family val="2"/>
        <scheme val="minor"/>
      </rPr>
      <t>4</t>
    </r>
  </si>
  <si>
    <r>
      <t xml:space="preserve">Renters Credit Covering 100 Percent of Rent Burden (Using 108% FMR), Capped at 30 Percent of FMR </t>
    </r>
    <r>
      <rPr>
        <vertAlign val="superscript"/>
        <sz val="10"/>
        <color theme="1"/>
        <rFont val="Calibri"/>
        <family val="2"/>
        <scheme val="minor"/>
      </rPr>
      <t>5</t>
    </r>
  </si>
  <si>
    <r>
      <t xml:space="preserve">Renters Credit Covering 50 Percent of Rent Burden (Using Rent Paid), With No Cap </t>
    </r>
    <r>
      <rPr>
        <vertAlign val="superscript"/>
        <sz val="10"/>
        <color theme="1"/>
        <rFont val="Calibri"/>
        <family val="2"/>
        <scheme val="minor"/>
      </rPr>
      <t>6</t>
    </r>
  </si>
  <si>
    <r>
      <t xml:space="preserve">1. Renters Credit Covering 50 Percent of Rent Burden* (Using 108% FMR), With No Cap </t>
    </r>
    <r>
      <rPr>
        <vertAlign val="superscript"/>
        <sz val="10"/>
        <rFont val="Calibri"/>
        <family val="2"/>
        <scheme val="minor"/>
      </rPr>
      <t>7</t>
    </r>
  </si>
  <si>
    <r>
      <t xml:space="preserve">1. Renters Credit Covering 50 Percent of Rent Burden* (Using 108% FMR), With No Cap </t>
    </r>
    <r>
      <rPr>
        <vertAlign val="superscript"/>
        <sz val="10"/>
        <rFont val="Calibri"/>
        <family val="2"/>
        <scheme val="minor"/>
      </rPr>
      <t>3</t>
    </r>
  </si>
  <si>
    <t xml:space="preserve">* According to the U.S. Department Housing and Urban Development (HUD), families who pay more than 30 percent of their income for housing are considered "rent burdened" by housing costs, and may have difficulty affording necessities such as food, clothing, transportation, and medical care. "Rent burden" is defined as the difference between housing costs (rent) and 30 percent of income, and may be calculated using actual rent paid or FMR levels. </t>
  </si>
  <si>
    <r>
      <t xml:space="preserve">1. Renters Credit Covering 50 Percent of Rent Burden* (Using 108% FMR), With No Cap </t>
    </r>
    <r>
      <rPr>
        <vertAlign val="superscript"/>
        <sz val="10"/>
        <rFont val="Calibri"/>
        <family val="2"/>
        <scheme val="minor"/>
      </rPr>
      <t>2</t>
    </r>
  </si>
  <si>
    <r>
      <t xml:space="preserve">2. Renters Credit Covering 100 Percent of Rent Burden (Using 108% FMR), With No Cap </t>
    </r>
    <r>
      <rPr>
        <vertAlign val="superscript"/>
        <sz val="10"/>
        <rFont val="Calibri"/>
        <family val="2"/>
        <scheme val="minor"/>
      </rPr>
      <t>4</t>
    </r>
  </si>
  <si>
    <r>
      <t xml:space="preserve">2. Renters Credit Covering 100 Percent of Rent Burden (Using 108% FMR), With No Cap </t>
    </r>
    <r>
      <rPr>
        <vertAlign val="superscript"/>
        <sz val="10"/>
        <rFont val="Calibri"/>
        <family val="2"/>
        <scheme val="minor"/>
      </rPr>
      <t>3</t>
    </r>
  </si>
  <si>
    <r>
      <t xml:space="preserve">3. Renters Credit Covering 50 Percent of Rent Burden (Using 108% FMR), Capped at 15 Percent of FMR </t>
    </r>
    <r>
      <rPr>
        <vertAlign val="superscript"/>
        <sz val="10"/>
        <rFont val="Calibri"/>
        <family val="2"/>
        <scheme val="minor"/>
      </rPr>
      <t>5</t>
    </r>
  </si>
  <si>
    <r>
      <t xml:space="preserve">3. Renters Credit Covering 50 Percent of Rent Burden (Using 108% FMR), Capped at 15 Percent of FMR </t>
    </r>
    <r>
      <rPr>
        <vertAlign val="superscript"/>
        <sz val="10"/>
        <rFont val="Calibri"/>
        <family val="2"/>
        <scheme val="minor"/>
      </rPr>
      <t>4</t>
    </r>
  </si>
  <si>
    <r>
      <t xml:space="preserve">2. Renters Credit Covering 50 Percent of Rent Burden (Using 108% FMR), Capped at 15 Percent of FMR </t>
    </r>
    <r>
      <rPr>
        <vertAlign val="superscript"/>
        <sz val="10"/>
        <rFont val="Calibri"/>
        <family val="2"/>
        <scheme val="minor"/>
      </rPr>
      <t>8</t>
    </r>
  </si>
  <si>
    <r>
      <t xml:space="preserve">4. Renters Credit Covering 100 Percent of Rent Burden (Using 108% FMR), Capped at 30 Percent of FMR </t>
    </r>
    <r>
      <rPr>
        <vertAlign val="superscript"/>
        <sz val="10"/>
        <rFont val="Calibri"/>
        <family val="2"/>
        <scheme val="minor"/>
      </rPr>
      <t>6</t>
    </r>
  </si>
  <si>
    <r>
      <t xml:space="preserve">4. Renters Credit Covering 100 Percent of Rent Burden (Using 108% FMR), Capped at 30 Percent of FMR </t>
    </r>
    <r>
      <rPr>
        <vertAlign val="superscript"/>
        <sz val="10"/>
        <rFont val="Calibri"/>
        <family val="2"/>
        <scheme val="minor"/>
      </rPr>
      <t>5</t>
    </r>
  </si>
  <si>
    <r>
      <t xml:space="preserve">4. Renters Credit Covering 100 Percent of Rent Burden (Using 108% FMR), Capped at 30 Percent of FMR </t>
    </r>
    <r>
      <rPr>
        <vertAlign val="superscript"/>
        <sz val="10"/>
        <rFont val="Calibri"/>
        <family val="2"/>
        <scheme val="minor"/>
      </rPr>
      <t>10</t>
    </r>
  </si>
  <si>
    <r>
      <t xml:space="preserve">3. Renters Credit Covering 50 Percent of Rent Burden (Using 108% FMR), Capped at 15 Percent of FMR </t>
    </r>
    <r>
      <rPr>
        <vertAlign val="superscript"/>
        <sz val="10"/>
        <rFont val="Calibri"/>
        <family val="2"/>
        <scheme val="minor"/>
      </rPr>
      <t>9</t>
    </r>
  </si>
  <si>
    <r>
      <t xml:space="preserve">5. Renters Credit Covering 50 Percent of Rent Burden (Using Rent Paid), With No Cap </t>
    </r>
    <r>
      <rPr>
        <vertAlign val="superscript"/>
        <sz val="10"/>
        <rFont val="Calibri"/>
        <family val="2"/>
        <scheme val="minor"/>
      </rPr>
      <t>7</t>
    </r>
  </si>
  <si>
    <r>
      <t xml:space="preserve">5. Renters Credit Covering 50 Percent of Rent Burden (Using Rent Paid), With No Cap </t>
    </r>
    <r>
      <rPr>
        <vertAlign val="superscript"/>
        <sz val="10"/>
        <rFont val="Calibri"/>
        <family val="2"/>
        <scheme val="minor"/>
      </rPr>
      <t>6</t>
    </r>
  </si>
  <si>
    <r>
      <t xml:space="preserve">5. Renters Credit Covering 50 Percent of Rent Burden (Using Rent Paid), With No Cap </t>
    </r>
    <r>
      <rPr>
        <vertAlign val="superscript"/>
        <sz val="10"/>
        <rFont val="Calibri"/>
        <family val="2"/>
        <scheme val="minor"/>
      </rPr>
      <t>11</t>
    </r>
  </si>
  <si>
    <r>
      <t xml:space="preserve">6. Renters Credit Covering 50 Percent of Rent Burden (Using Rent Paid), With No Cap, No SSN Requirement </t>
    </r>
    <r>
      <rPr>
        <vertAlign val="superscript"/>
        <sz val="10"/>
        <rFont val="Calibri"/>
        <family val="2"/>
        <scheme val="minor"/>
      </rPr>
      <t>8</t>
    </r>
  </si>
  <si>
    <r>
      <t xml:space="preserve">6. Renters Credit Covering 50 Percent of Rent Burden (Using Rent Paid), With No Cap, No SSN Requirement </t>
    </r>
    <r>
      <rPr>
        <vertAlign val="superscript"/>
        <sz val="10"/>
        <rFont val="Calibri"/>
        <family val="2"/>
        <scheme val="minor"/>
      </rPr>
      <t>7</t>
    </r>
  </si>
  <si>
    <r>
      <t xml:space="preserve">6. Renters Credit Covering 50 Percent of Rent Burden (Using Rent Paid), With No Cap, No SSN Requirement </t>
    </r>
    <r>
      <rPr>
        <vertAlign val="superscript"/>
        <sz val="10"/>
        <rFont val="Calibri"/>
        <family val="2"/>
        <scheme val="minor"/>
      </rPr>
      <t>12</t>
    </r>
  </si>
  <si>
    <t>People in SPM Poverty by Demographic Characteristics, Under Proposed Policies Creating a Renters Credit, 2019</t>
  </si>
  <si>
    <t>Characteristics of Individuals in SPM Poverty in New York Under Proposed Policies Creating a Renters Credit, 2019</t>
  </si>
  <si>
    <t>Characteristics of Individuals by Race in SPM Poverty in New York Under Proposed Policies Creating a Renters Credit, 2019</t>
  </si>
  <si>
    <t xml:space="preserve">Characteristics of Families in SPM Poverty in New York Under Proposed Policies Creating a Renters Credit, 2019 </t>
  </si>
  <si>
    <r>
      <t>Changes in Household Resources Under Proposed Policies Creating a Renters Credit, 2019</t>
    </r>
    <r>
      <rPr>
        <b/>
        <vertAlign val="superscript"/>
        <sz val="10"/>
        <color theme="1"/>
        <rFont val="Calibri"/>
        <family val="2"/>
        <scheme val="minor"/>
      </rPr>
      <t>1</t>
    </r>
  </si>
  <si>
    <t>Change in Benefit Programs Under Proposed Policies Creating a Renters Credit, 2019</t>
  </si>
  <si>
    <t>Change in Government Costs Under Proposed Policies Creating a Renters Credit, 2019</t>
  </si>
  <si>
    <t>RC 1</t>
  </si>
  <si>
    <t>RC 2</t>
  </si>
  <si>
    <t>RC 3</t>
  </si>
  <si>
    <t>RC 4</t>
  </si>
  <si>
    <t>RC 5</t>
  </si>
  <si>
    <t>RC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</si>
</sst>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
    <numFmt numFmtId="165" formatCode="&quot;$&quot;#,##0"/>
    <numFmt numFmtId="166" formatCode="0.0"/>
    <numFmt numFmtId="167" formatCode="0.00000"/>
    <numFmt numFmtId="168" formatCode="&quot;$&quot;#,##0.0"/>
    <numFmt numFmtId="169" formatCode="#,##0.0"/>
    <numFmt numFmtId="170" formatCode="_(&quot;$&quot;* #,##0_);_(&quot;$&quot;* \(#,##0\);_(&quot;$&quot;* &quot;-&quot;??_);_(@_)"/>
  </numFmts>
  <fonts count="15"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b/>
      <vertAlign val="superscript"/>
      <sz val="10"/>
      <color theme="1"/>
      <name val="Calibri"/>
      <family val="2"/>
      <scheme val="minor"/>
    </font>
    <font>
      <sz val="10"/>
      <color rgb="FF000000"/>
      <name val="Calibri"/>
      <family val="2"/>
    </font>
    <font>
      <sz val="10"/>
      <name val="Calibri"/>
      <family val="2"/>
    </font>
    <font>
      <i/>
      <sz val="10"/>
      <color rgb="FF000000"/>
      <name val="Calibri"/>
      <family val="2"/>
      <scheme val="minor"/>
    </font>
    <font>
      <sz val="10"/>
      <color rgb="FF0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CB4AA"/>
        <bgColor indexed="64"/>
      </patternFill>
    </fill>
    <fill>
      <patternFill patternType="solid">
        <fgColor theme="7" tint="0.39997558519241921"/>
        <bgColor indexed="64"/>
      </patternFill>
    </fill>
    <fill>
      <patternFill patternType="solid">
        <fgColor theme="0" tint="-4.9989318521683403E-2"/>
        <bgColor indexed="64"/>
      </patternFill>
    </fill>
  </fills>
  <borders count="17">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538">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1" xfId="0" applyFont="1" applyBorder="1" applyAlignment="1">
      <alignment horizontal="left" indent="2"/>
    </xf>
    <xf numFmtId="164" fontId="1" fillId="0" borderId="0" xfId="1" applyNumberFormat="1" applyFont="1" applyAlignment="1">
      <alignment horizontal="center"/>
    </xf>
    <xf numFmtId="3" fontId="1" fillId="0" borderId="0" xfId="0" applyNumberFormat="1" applyFont="1" applyAlignment="1">
      <alignment horizontal="center"/>
    </xf>
    <xf numFmtId="164" fontId="1" fillId="0" borderId="0" xfId="1" applyNumberFormat="1" applyFont="1" applyBorder="1" applyAlignment="1">
      <alignment horizontal="center"/>
    </xf>
    <xf numFmtId="166" fontId="1" fillId="0" borderId="0" xfId="1" applyNumberFormat="1" applyFont="1" applyAlignment="1">
      <alignment horizontal="center"/>
    </xf>
    <xf numFmtId="0" fontId="6" fillId="0" borderId="0" xfId="0" applyFont="1" applyAlignment="1">
      <alignment horizontal="center"/>
    </xf>
    <xf numFmtId="0" fontId="1" fillId="0" borderId="0" xfId="0" applyFont="1" applyAlignment="1">
      <alignment horizontal="left" wrapText="1"/>
    </xf>
    <xf numFmtId="0" fontId="6" fillId="0" borderId="0" xfId="0" applyFont="1" applyAlignment="1">
      <alignment vertical="top" wrapText="1"/>
    </xf>
    <xf numFmtId="0" fontId="7" fillId="0" borderId="0" xfId="0" applyFont="1"/>
    <xf numFmtId="0" fontId="7" fillId="0" borderId="0" xfId="0" applyFont="1" applyAlignment="1">
      <alignment horizontal="center"/>
    </xf>
    <xf numFmtId="0" fontId="6" fillId="0" borderId="0" xfId="0" applyFont="1"/>
    <xf numFmtId="0" fontId="6" fillId="0" borderId="1" xfId="0" applyFont="1" applyBorder="1"/>
    <xf numFmtId="0" fontId="9" fillId="0" borderId="0" xfId="0" applyFont="1" applyAlignment="1">
      <alignment horizontal="center"/>
    </xf>
    <xf numFmtId="0" fontId="9" fillId="0" borderId="0" xfId="0" applyFont="1"/>
    <xf numFmtId="0" fontId="9" fillId="0" borderId="0" xfId="0" applyFont="1" applyAlignment="1">
      <alignment vertical="top"/>
    </xf>
    <xf numFmtId="0" fontId="6" fillId="0" borderId="0" xfId="0" applyFont="1" applyAlignment="1">
      <alignment horizontal="left" vertical="top"/>
    </xf>
    <xf numFmtId="0" fontId="2" fillId="0" borderId="0" xfId="0" applyFont="1" applyAlignment="1">
      <alignment wrapText="1"/>
    </xf>
    <xf numFmtId="44" fontId="1" fillId="0" borderId="0" xfId="3" applyFont="1"/>
    <xf numFmtId="164" fontId="2" fillId="0" borderId="0" xfId="1" applyNumberFormat="1" applyFont="1" applyAlignment="1">
      <alignment horizontal="center"/>
    </xf>
    <xf numFmtId="166" fontId="2" fillId="0" borderId="0" xfId="1" applyNumberFormat="1" applyFont="1" applyAlignment="1">
      <alignment horizontal="center"/>
    </xf>
    <xf numFmtId="44" fontId="2" fillId="0" borderId="0" xfId="3" applyFont="1"/>
    <xf numFmtId="164" fontId="2" fillId="0" borderId="6" xfId="1"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166" fontId="2" fillId="0" borderId="6" xfId="0" applyNumberFormat="1" applyFont="1" applyBorder="1" applyAlignment="1">
      <alignment horizontal="center" vertical="center" wrapText="1"/>
    </xf>
    <xf numFmtId="170" fontId="2" fillId="0" borderId="6" xfId="3" applyNumberFormat="1" applyFont="1" applyBorder="1" applyAlignment="1">
      <alignment horizontal="center" vertical="center" wrapText="1"/>
    </xf>
    <xf numFmtId="0" fontId="2" fillId="0" borderId="6" xfId="0" applyFont="1" applyBorder="1" applyAlignment="1">
      <alignment horizontal="center" vertical="center" wrapText="1"/>
    </xf>
    <xf numFmtId="44" fontId="2" fillId="0" borderId="6" xfId="3" applyFont="1" applyBorder="1" applyAlignment="1">
      <alignment horizontal="center" vertical="center" wrapText="1"/>
    </xf>
    <xf numFmtId="164" fontId="1" fillId="2" borderId="6" xfId="1" applyNumberFormat="1" applyFont="1" applyFill="1" applyBorder="1" applyAlignment="1">
      <alignment horizontal="center"/>
    </xf>
    <xf numFmtId="1" fontId="1" fillId="2" borderId="6" xfId="1" applyNumberFormat="1" applyFont="1" applyFill="1" applyBorder="1" applyAlignment="1">
      <alignment horizontal="center"/>
    </xf>
    <xf numFmtId="170" fontId="1" fillId="2" borderId="6" xfId="1" applyNumberFormat="1" applyFont="1" applyFill="1" applyBorder="1" applyAlignment="1">
      <alignment horizontal="center"/>
    </xf>
    <xf numFmtId="164" fontId="1" fillId="3" borderId="6" xfId="1" applyNumberFormat="1" applyFont="1" applyFill="1" applyBorder="1" applyAlignment="1">
      <alignment horizontal="center"/>
    </xf>
    <xf numFmtId="1" fontId="1" fillId="3" borderId="6" xfId="1" applyNumberFormat="1" applyFont="1" applyFill="1" applyBorder="1" applyAlignment="1">
      <alignment horizontal="center"/>
    </xf>
    <xf numFmtId="170" fontId="1" fillId="3" borderId="6" xfId="1" applyNumberFormat="1" applyFont="1" applyFill="1" applyBorder="1" applyAlignment="1">
      <alignment horizontal="center"/>
    </xf>
    <xf numFmtId="164" fontId="1" fillId="4" borderId="6" xfId="1" applyNumberFormat="1" applyFont="1" applyFill="1" applyBorder="1" applyAlignment="1">
      <alignment horizontal="center"/>
    </xf>
    <xf numFmtId="1" fontId="1" fillId="4" borderId="6" xfId="1" applyNumberFormat="1" applyFont="1" applyFill="1" applyBorder="1" applyAlignment="1">
      <alignment horizontal="center"/>
    </xf>
    <xf numFmtId="170" fontId="1" fillId="4" borderId="6" xfId="1" applyNumberFormat="1" applyFont="1" applyFill="1" applyBorder="1" applyAlignment="1">
      <alignment horizontal="center"/>
    </xf>
    <xf numFmtId="164" fontId="1" fillId="5" borderId="6" xfId="1" applyNumberFormat="1" applyFont="1" applyFill="1" applyBorder="1" applyAlignment="1">
      <alignment horizontal="center"/>
    </xf>
    <xf numFmtId="1" fontId="1" fillId="5" borderId="6" xfId="1" applyNumberFormat="1" applyFont="1" applyFill="1" applyBorder="1" applyAlignment="1">
      <alignment horizontal="center"/>
    </xf>
    <xf numFmtId="170" fontId="1" fillId="5" borderId="6" xfId="1" applyNumberFormat="1" applyFont="1" applyFill="1" applyBorder="1" applyAlignment="1">
      <alignment horizontal="center"/>
    </xf>
    <xf numFmtId="0" fontId="1" fillId="0" borderId="0" xfId="0" applyFont="1" applyAlignment="1">
      <alignment horizontal="right" wrapText="1"/>
    </xf>
    <xf numFmtId="164" fontId="1" fillId="0" borderId="0" xfId="1" applyNumberFormat="1" applyFont="1" applyFill="1" applyBorder="1" applyAlignment="1">
      <alignment horizontal="center"/>
    </xf>
    <xf numFmtId="1" fontId="1" fillId="0" borderId="0" xfId="1" applyNumberFormat="1" applyFont="1" applyFill="1" applyBorder="1" applyAlignment="1">
      <alignment horizontal="center"/>
    </xf>
    <xf numFmtId="170" fontId="1" fillId="0" borderId="0" xfId="1" applyNumberFormat="1" applyFont="1" applyFill="1" applyBorder="1" applyAlignment="1">
      <alignment horizontal="center"/>
    </xf>
    <xf numFmtId="44" fontId="1" fillId="0" borderId="0" xfId="1" applyNumberFormat="1" applyFont="1" applyFill="1" applyBorder="1" applyAlignment="1">
      <alignment horizontal="center"/>
    </xf>
    <xf numFmtId="44" fontId="1" fillId="0" borderId="0" xfId="3" applyFont="1" applyFill="1" applyBorder="1"/>
    <xf numFmtId="0" fontId="13" fillId="0" borderId="0" xfId="0" applyFont="1"/>
    <xf numFmtId="166" fontId="1" fillId="0" borderId="0" xfId="1" applyNumberFormat="1" applyFont="1" applyBorder="1" applyAlignment="1">
      <alignment horizontal="center"/>
    </xf>
    <xf numFmtId="44" fontId="1" fillId="0" borderId="0" xfId="3" applyFont="1" applyBorder="1"/>
    <xf numFmtId="0" fontId="14" fillId="0" borderId="0" xfId="0" applyFont="1" applyAlignment="1">
      <alignment vertical="center" wrapText="1"/>
    </xf>
    <xf numFmtId="164" fontId="1" fillId="0" borderId="0" xfId="1" applyNumberFormat="1" applyFont="1" applyFill="1" applyAlignment="1">
      <alignment horizontal="center"/>
    </xf>
    <xf numFmtId="0" fontId="1" fillId="2" borderId="6" xfId="0" applyFont="1" applyFill="1" applyBorder="1" applyAlignment="1">
      <alignment horizontal="right" wrapText="1"/>
    </xf>
    <xf numFmtId="0" fontId="1" fillId="2" borderId="6" xfId="0" applyFont="1" applyFill="1" applyBorder="1" applyAlignment="1">
      <alignment horizontal="left"/>
    </xf>
    <xf numFmtId="165" fontId="1" fillId="2" borderId="6" xfId="1" applyNumberFormat="1" applyFont="1" applyFill="1" applyBorder="1" applyAlignment="1">
      <alignment horizontal="center"/>
    </xf>
    <xf numFmtId="170" fontId="1" fillId="2" borderId="6" xfId="3" applyNumberFormat="1" applyFont="1" applyFill="1" applyBorder="1"/>
    <xf numFmtId="44" fontId="1" fillId="2" borderId="6" xfId="3" applyFont="1" applyFill="1" applyBorder="1" applyAlignment="1">
      <alignment horizontal="center"/>
    </xf>
    <xf numFmtId="0" fontId="1" fillId="5" borderId="6" xfId="0" applyFont="1" applyFill="1" applyBorder="1" applyAlignment="1">
      <alignment horizontal="right" wrapText="1"/>
    </xf>
    <xf numFmtId="165" fontId="1" fillId="5" borderId="6" xfId="1" applyNumberFormat="1" applyFont="1" applyFill="1" applyBorder="1" applyAlignment="1">
      <alignment horizontal="center"/>
    </xf>
    <xf numFmtId="170" fontId="1" fillId="5" borderId="6" xfId="3" applyNumberFormat="1" applyFont="1" applyFill="1" applyBorder="1"/>
    <xf numFmtId="44" fontId="1" fillId="5" borderId="6" xfId="3" applyFont="1" applyFill="1" applyBorder="1" applyAlignment="1">
      <alignment horizontal="center"/>
    </xf>
    <xf numFmtId="0" fontId="1" fillId="5" borderId="6" xfId="0" applyFont="1" applyFill="1" applyBorder="1"/>
    <xf numFmtId="0" fontId="1" fillId="6" borderId="6" xfId="0" applyFont="1" applyFill="1" applyBorder="1" applyAlignment="1">
      <alignment horizontal="right" wrapText="1"/>
    </xf>
    <xf numFmtId="0" fontId="1" fillId="6" borderId="6" xfId="0" applyFont="1" applyFill="1" applyBorder="1" applyAlignment="1">
      <alignment wrapText="1"/>
    </xf>
    <xf numFmtId="164" fontId="1" fillId="6" borderId="6" xfId="1" applyNumberFormat="1" applyFont="1" applyFill="1" applyBorder="1" applyAlignment="1">
      <alignment horizontal="center"/>
    </xf>
    <xf numFmtId="1" fontId="1" fillId="6" borderId="6" xfId="1" applyNumberFormat="1" applyFont="1" applyFill="1" applyBorder="1" applyAlignment="1">
      <alignment horizontal="center"/>
    </xf>
    <xf numFmtId="170" fontId="1" fillId="6" borderId="6" xfId="1" applyNumberFormat="1" applyFont="1" applyFill="1" applyBorder="1" applyAlignment="1">
      <alignment horizontal="center"/>
    </xf>
    <xf numFmtId="165" fontId="1" fillId="6" borderId="6" xfId="1" applyNumberFormat="1" applyFont="1" applyFill="1" applyBorder="1" applyAlignment="1">
      <alignment horizontal="center"/>
    </xf>
    <xf numFmtId="170" fontId="1" fillId="6" borderId="6" xfId="3" applyNumberFormat="1" applyFont="1" applyFill="1" applyBorder="1"/>
    <xf numFmtId="44" fontId="1" fillId="6" borderId="6" xfId="3" applyFont="1" applyFill="1" applyBorder="1" applyAlignment="1">
      <alignment horizontal="center"/>
    </xf>
    <xf numFmtId="0" fontId="1" fillId="4" borderId="6" xfId="0" applyFont="1" applyFill="1" applyBorder="1" applyAlignment="1">
      <alignment horizontal="right" wrapText="1"/>
    </xf>
    <xf numFmtId="0" fontId="1" fillId="4" borderId="6" xfId="0" applyFont="1" applyFill="1" applyBorder="1" applyAlignment="1">
      <alignment wrapText="1"/>
    </xf>
    <xf numFmtId="165" fontId="1" fillId="4" borderId="6" xfId="1" applyNumberFormat="1" applyFont="1" applyFill="1" applyBorder="1" applyAlignment="1">
      <alignment horizontal="center"/>
    </xf>
    <xf numFmtId="170" fontId="1" fillId="4" borderId="6" xfId="3" applyNumberFormat="1" applyFont="1" applyFill="1" applyBorder="1"/>
    <xf numFmtId="44" fontId="1" fillId="4" borderId="6" xfId="3" applyFont="1" applyFill="1" applyBorder="1" applyAlignment="1">
      <alignment horizontal="center"/>
    </xf>
    <xf numFmtId="0" fontId="1" fillId="3" borderId="6" xfId="0" applyFont="1" applyFill="1" applyBorder="1" applyAlignment="1">
      <alignment horizontal="right" wrapText="1"/>
    </xf>
    <xf numFmtId="0" fontId="1" fillId="3" borderId="6" xfId="0" applyFont="1" applyFill="1" applyBorder="1" applyAlignment="1">
      <alignment wrapText="1"/>
    </xf>
    <xf numFmtId="165" fontId="1" fillId="3" borderId="6" xfId="1" applyNumberFormat="1" applyFont="1" applyFill="1" applyBorder="1" applyAlignment="1">
      <alignment horizontal="center"/>
    </xf>
    <xf numFmtId="170" fontId="1" fillId="3" borderId="6" xfId="3" applyNumberFormat="1" applyFont="1" applyFill="1" applyBorder="1"/>
    <xf numFmtId="44" fontId="1" fillId="3" borderId="6" xfId="3" applyFont="1" applyFill="1" applyBorder="1" applyAlignment="1">
      <alignment horizontal="center"/>
    </xf>
    <xf numFmtId="0" fontId="1" fillId="7" borderId="6" xfId="0" applyFont="1" applyFill="1" applyBorder="1" applyAlignment="1">
      <alignment horizontal="right" wrapText="1"/>
    </xf>
    <xf numFmtId="0" fontId="1" fillId="7" borderId="6" xfId="0" applyFont="1" applyFill="1" applyBorder="1" applyAlignment="1">
      <alignment wrapText="1"/>
    </xf>
    <xf numFmtId="164" fontId="1" fillId="7" borderId="6" xfId="1" applyNumberFormat="1" applyFont="1" applyFill="1" applyBorder="1" applyAlignment="1">
      <alignment horizontal="center"/>
    </xf>
    <xf numFmtId="1" fontId="1" fillId="7" borderId="6" xfId="1" applyNumberFormat="1" applyFont="1" applyFill="1" applyBorder="1" applyAlignment="1">
      <alignment horizontal="center"/>
    </xf>
    <xf numFmtId="170" fontId="1" fillId="7" borderId="6" xfId="1" applyNumberFormat="1" applyFont="1" applyFill="1" applyBorder="1" applyAlignment="1">
      <alignment horizontal="center"/>
    </xf>
    <xf numFmtId="165" fontId="1" fillId="7" borderId="6" xfId="1" applyNumberFormat="1" applyFont="1" applyFill="1" applyBorder="1" applyAlignment="1">
      <alignment horizontal="center"/>
    </xf>
    <xf numFmtId="170" fontId="1" fillId="7" borderId="6" xfId="3" applyNumberFormat="1" applyFont="1" applyFill="1" applyBorder="1"/>
    <xf numFmtId="44" fontId="1" fillId="7" borderId="6" xfId="3" applyFont="1" applyFill="1" applyBorder="1" applyAlignment="1">
      <alignment horizontal="center"/>
    </xf>
    <xf numFmtId="0" fontId="6" fillId="8" borderId="1" xfId="0" applyFont="1" applyFill="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0" fontId="13" fillId="0" borderId="0" xfId="0" applyFont="1" applyAlignment="1">
      <alignment wrapText="1"/>
    </xf>
    <xf numFmtId="0" fontId="14" fillId="0" borderId="0" xfId="0" applyFont="1" applyAlignment="1">
      <alignment horizontal="left" wrapText="1"/>
    </xf>
    <xf numFmtId="0" fontId="6" fillId="7" borderId="1" xfId="0" applyFont="1" applyFill="1" applyBorder="1" applyAlignment="1">
      <alignment horizontal="center" wrapText="1"/>
    </xf>
    <xf numFmtId="0" fontId="6" fillId="7" borderId="5" xfId="0" applyFont="1" applyFill="1" applyBorder="1" applyAlignment="1">
      <alignment horizontal="center" wrapText="1"/>
    </xf>
    <xf numFmtId="0" fontId="6" fillId="7" borderId="4" xfId="0" applyFont="1" applyFill="1" applyBorder="1" applyAlignment="1">
      <alignment horizontal="center" wrapText="1"/>
    </xf>
    <xf numFmtId="0" fontId="6" fillId="8" borderId="6" xfId="0" applyFont="1" applyFill="1" applyBorder="1" applyAlignment="1">
      <alignment horizontal="center" vertical="center" wrapText="1"/>
    </xf>
    <xf numFmtId="0" fontId="6" fillId="3" borderId="1" xfId="0" applyFont="1" applyFill="1" applyBorder="1" applyAlignment="1">
      <alignment horizontal="center" wrapText="1"/>
    </xf>
    <xf numFmtId="0" fontId="6" fillId="4" borderId="4" xfId="0" applyFont="1" applyFill="1" applyBorder="1" applyAlignment="1">
      <alignment horizontal="center" wrapText="1"/>
    </xf>
    <xf numFmtId="0" fontId="6" fillId="4" borderId="1" xfId="0" applyFont="1" applyFill="1" applyBorder="1" applyAlignment="1">
      <alignment horizontal="center" wrapText="1"/>
    </xf>
    <xf numFmtId="0" fontId="6" fillId="4" borderId="5" xfId="0" applyFont="1" applyFill="1" applyBorder="1" applyAlignment="1">
      <alignment horizontal="center" wrapText="1"/>
    </xf>
    <xf numFmtId="0" fontId="6" fillId="3" borderId="4" xfId="0" applyFont="1" applyFill="1" applyBorder="1" applyAlignment="1">
      <alignment horizontal="center" wrapText="1"/>
    </xf>
    <xf numFmtId="0" fontId="6" fillId="3" borderId="5"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6" fillId="6" borderId="4" xfId="0" applyFont="1" applyFill="1" applyBorder="1" applyAlignment="1">
      <alignment horizontal="center" wrapText="1"/>
    </xf>
    <xf numFmtId="0" fontId="6" fillId="6" borderId="5" xfId="0" applyFont="1" applyFill="1" applyBorder="1" applyAlignment="1">
      <alignment horizontal="center" wrapText="1"/>
    </xf>
    <xf numFmtId="0" fontId="6" fillId="2" borderId="4" xfId="0" applyFont="1" applyFill="1" applyBorder="1" applyAlignment="1">
      <alignment horizontal="center" wrapText="1"/>
    </xf>
    <xf numFmtId="0" fontId="6" fillId="2" borderId="1" xfId="0" applyFont="1" applyFill="1" applyBorder="1" applyAlignment="1">
      <alignment horizontal="center" wrapText="1"/>
    </xf>
    <xf numFmtId="0" fontId="6" fillId="2" borderId="5" xfId="0" applyFont="1" applyFill="1" applyBorder="1" applyAlignment="1">
      <alignment horizontal="center" wrapText="1"/>
    </xf>
    <xf numFmtId="0" fontId="6" fillId="6" borderId="1" xfId="0" applyFont="1" applyFill="1" applyBorder="1" applyAlignment="1">
      <alignment horizontal="center" vertical="center" wrapText="1"/>
    </xf>
    <xf numFmtId="0" fontId="6" fillId="0" borderId="0" xfId="0" applyFont="1" applyAlignment="1">
      <alignment vertical="center"/>
    </xf>
    <xf numFmtId="0" fontId="6" fillId="7" borderId="9" xfId="0" applyFont="1" applyFill="1" applyBorder="1" applyAlignment="1">
      <alignment horizontal="center" vertical="center" wrapText="1"/>
    </xf>
    <xf numFmtId="3" fontId="1" fillId="3" borderId="6" xfId="0" applyNumberFormat="1" applyFont="1" applyFill="1" applyBorder="1" applyAlignment="1">
      <alignment horizontal="center"/>
    </xf>
    <xf numFmtId="3" fontId="11" fillId="3" borderId="6" xfId="0" applyNumberFormat="1" applyFont="1" applyFill="1" applyBorder="1" applyAlignment="1">
      <alignment horizontal="center"/>
    </xf>
    <xf numFmtId="0" fontId="1" fillId="3" borderId="6" xfId="0" applyFont="1" applyFill="1" applyBorder="1" applyAlignment="1">
      <alignment horizontal="center"/>
    </xf>
    <xf numFmtId="0" fontId="11" fillId="3" borderId="6" xfId="0" applyFont="1" applyFill="1" applyBorder="1" applyAlignment="1">
      <alignment horizontal="center"/>
    </xf>
    <xf numFmtId="165" fontId="11" fillId="3" borderId="6" xfId="0" applyNumberFormat="1" applyFont="1" applyFill="1" applyBorder="1" applyAlignment="1">
      <alignment horizontal="center"/>
    </xf>
    <xf numFmtId="169" fontId="1" fillId="3" borderId="6" xfId="0" applyNumberFormat="1" applyFont="1" applyFill="1" applyBorder="1" applyAlignment="1">
      <alignment horizontal="center"/>
    </xf>
    <xf numFmtId="169" fontId="11" fillId="3" borderId="6" xfId="0" applyNumberFormat="1" applyFont="1" applyFill="1" applyBorder="1" applyAlignment="1">
      <alignment horizontal="center"/>
    </xf>
    <xf numFmtId="0" fontId="6"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3" fontId="1" fillId="6" borderId="6" xfId="0" applyNumberFormat="1" applyFont="1" applyFill="1" applyBorder="1" applyAlignment="1">
      <alignment horizontal="center"/>
    </xf>
    <xf numFmtId="3" fontId="11" fillId="6" borderId="6" xfId="0" applyNumberFormat="1" applyFont="1" applyFill="1" applyBorder="1" applyAlignment="1">
      <alignment horizontal="center"/>
    </xf>
    <xf numFmtId="0" fontId="1" fillId="6" borderId="6" xfId="0" applyFont="1" applyFill="1" applyBorder="1" applyAlignment="1">
      <alignment horizontal="center"/>
    </xf>
    <xf numFmtId="0" fontId="11" fillId="6" borderId="6" xfId="0" applyFont="1" applyFill="1" applyBorder="1" applyAlignment="1">
      <alignment horizontal="center"/>
    </xf>
    <xf numFmtId="165" fontId="11" fillId="6" borderId="6" xfId="0" applyNumberFormat="1" applyFont="1" applyFill="1" applyBorder="1" applyAlignment="1">
      <alignment horizontal="center"/>
    </xf>
    <xf numFmtId="169" fontId="1" fillId="6" borderId="6" xfId="0" applyNumberFormat="1" applyFont="1" applyFill="1" applyBorder="1" applyAlignment="1">
      <alignment horizontal="center"/>
    </xf>
    <xf numFmtId="169" fontId="11" fillId="6" borderId="6" xfId="0" applyNumberFormat="1" applyFont="1" applyFill="1" applyBorder="1" applyAlignment="1">
      <alignment horizontal="center"/>
    </xf>
    <xf numFmtId="0" fontId="6" fillId="6" borderId="9" xfId="0" applyFont="1" applyFill="1" applyBorder="1" applyAlignment="1">
      <alignment horizontal="center" vertical="center" wrapText="1"/>
    </xf>
    <xf numFmtId="0" fontId="6" fillId="5" borderId="9" xfId="0" applyFont="1" applyFill="1" applyBorder="1" applyAlignment="1">
      <alignment horizontal="center" vertical="center" wrapText="1"/>
    </xf>
    <xf numFmtId="165" fontId="11" fillId="7" borderId="6" xfId="0" applyNumberFormat="1" applyFont="1" applyFill="1" applyBorder="1" applyAlignment="1">
      <alignment horizontal="center"/>
    </xf>
    <xf numFmtId="165" fontId="11" fillId="4" borderId="6" xfId="0" applyNumberFormat="1" applyFont="1" applyFill="1" applyBorder="1" applyAlignment="1">
      <alignment horizontal="center"/>
    </xf>
    <xf numFmtId="0" fontId="1" fillId="4" borderId="6" xfId="0" applyFont="1" applyFill="1" applyBorder="1" applyAlignment="1">
      <alignment horizontal="center"/>
    </xf>
    <xf numFmtId="0" fontId="1" fillId="7" borderId="6" xfId="0" applyFont="1" applyFill="1" applyBorder="1" applyAlignment="1">
      <alignment horizontal="center"/>
    </xf>
    <xf numFmtId="169" fontId="1" fillId="4" borderId="6" xfId="0" applyNumberFormat="1" applyFont="1" applyFill="1" applyBorder="1" applyAlignment="1">
      <alignment horizontal="center"/>
    </xf>
    <xf numFmtId="169" fontId="1" fillId="7" borderId="6" xfId="0" applyNumberFormat="1" applyFont="1" applyFill="1" applyBorder="1" applyAlignment="1">
      <alignment horizontal="center"/>
    </xf>
    <xf numFmtId="169" fontId="11" fillId="4" borderId="6" xfId="0" applyNumberFormat="1" applyFont="1" applyFill="1" applyBorder="1" applyAlignment="1">
      <alignment horizontal="center"/>
    </xf>
    <xf numFmtId="169" fontId="11" fillId="7" borderId="6" xfId="0" applyNumberFormat="1" applyFont="1" applyFill="1" applyBorder="1" applyAlignment="1">
      <alignment horizontal="center"/>
    </xf>
    <xf numFmtId="3" fontId="11" fillId="2" borderId="6" xfId="0" applyNumberFormat="1" applyFont="1" applyFill="1" applyBorder="1" applyAlignment="1">
      <alignment horizontal="center"/>
    </xf>
    <xf numFmtId="0" fontId="11" fillId="2" borderId="6" xfId="0" applyFont="1" applyFill="1" applyBorder="1" applyAlignment="1">
      <alignment horizontal="center"/>
    </xf>
    <xf numFmtId="165" fontId="11" fillId="2" borderId="6" xfId="0" applyNumberFormat="1" applyFont="1" applyFill="1" applyBorder="1" applyAlignment="1">
      <alignment horizontal="center"/>
    </xf>
    <xf numFmtId="3" fontId="11" fillId="4" borderId="6" xfId="0" applyNumberFormat="1" applyFont="1" applyFill="1" applyBorder="1" applyAlignment="1">
      <alignment horizontal="center"/>
    </xf>
    <xf numFmtId="0" fontId="11" fillId="4" borderId="6" xfId="0" applyFont="1" applyFill="1" applyBorder="1" applyAlignment="1">
      <alignment horizontal="center"/>
    </xf>
    <xf numFmtId="3" fontId="1" fillId="5" borderId="6" xfId="0" applyNumberFormat="1" applyFont="1" applyFill="1" applyBorder="1" applyAlignment="1">
      <alignment horizontal="center"/>
    </xf>
    <xf numFmtId="3" fontId="1" fillId="2" borderId="6" xfId="0" applyNumberFormat="1" applyFont="1" applyFill="1" applyBorder="1" applyAlignment="1">
      <alignment horizontal="center"/>
    </xf>
    <xf numFmtId="3" fontId="1" fillId="4" borderId="6" xfId="0" applyNumberFormat="1" applyFont="1" applyFill="1" applyBorder="1" applyAlignment="1">
      <alignment horizontal="center"/>
    </xf>
    <xf numFmtId="3" fontId="1" fillId="7" borderId="6" xfId="0" applyNumberFormat="1" applyFont="1" applyFill="1" applyBorder="1" applyAlignment="1">
      <alignment horizontal="center"/>
    </xf>
    <xf numFmtId="3" fontId="11" fillId="5" borderId="6" xfId="0" applyNumberFormat="1" applyFont="1" applyFill="1" applyBorder="1" applyAlignment="1">
      <alignment horizontal="center"/>
    </xf>
    <xf numFmtId="3" fontId="11" fillId="7" borderId="6" xfId="0" applyNumberFormat="1" applyFont="1" applyFill="1" applyBorder="1" applyAlignment="1">
      <alignment horizontal="center"/>
    </xf>
    <xf numFmtId="0" fontId="11" fillId="5" borderId="6" xfId="0" applyFont="1" applyFill="1" applyBorder="1" applyAlignment="1">
      <alignment horizontal="center"/>
    </xf>
    <xf numFmtId="0" fontId="11" fillId="7" borderId="6" xfId="0" applyFont="1" applyFill="1" applyBorder="1" applyAlignment="1">
      <alignment horizontal="center"/>
    </xf>
    <xf numFmtId="165" fontId="11" fillId="5" borderId="6" xfId="0" applyNumberFormat="1" applyFont="1" applyFill="1" applyBorder="1" applyAlignment="1">
      <alignment horizontal="center"/>
    </xf>
    <xf numFmtId="0" fontId="1" fillId="5" borderId="6" xfId="0" applyFont="1" applyFill="1" applyBorder="1" applyAlignment="1">
      <alignment horizontal="center"/>
    </xf>
    <xf numFmtId="0" fontId="1" fillId="2" borderId="6" xfId="0" applyFont="1" applyFill="1" applyBorder="1" applyAlignment="1">
      <alignment horizontal="center"/>
    </xf>
    <xf numFmtId="169" fontId="1" fillId="5" borderId="6" xfId="0" applyNumberFormat="1" applyFont="1" applyFill="1" applyBorder="1" applyAlignment="1">
      <alignment horizontal="center"/>
    </xf>
    <xf numFmtId="169" fontId="1" fillId="2" borderId="6" xfId="0" applyNumberFormat="1" applyFont="1" applyFill="1" applyBorder="1" applyAlignment="1">
      <alignment horizontal="center"/>
    </xf>
    <xf numFmtId="169" fontId="11" fillId="5" borderId="6" xfId="0" applyNumberFormat="1" applyFont="1" applyFill="1" applyBorder="1" applyAlignment="1">
      <alignment horizontal="center"/>
    </xf>
    <xf numFmtId="169" fontId="11" fillId="2" borderId="6" xfId="0" applyNumberFormat="1" applyFont="1" applyFill="1" applyBorder="1" applyAlignment="1">
      <alignment horizontal="center"/>
    </xf>
    <xf numFmtId="3" fontId="11" fillId="8" borderId="14" xfId="0" applyNumberFormat="1" applyFont="1" applyFill="1" applyBorder="1" applyAlignment="1">
      <alignment horizontal="center"/>
    </xf>
    <xf numFmtId="3" fontId="11" fillId="8" borderId="15" xfId="0" applyNumberFormat="1" applyFont="1" applyFill="1" applyBorder="1" applyAlignment="1">
      <alignment horizontal="center"/>
    </xf>
    <xf numFmtId="164" fontId="1" fillId="8" borderId="15" xfId="1" applyNumberFormat="1" applyFont="1" applyFill="1" applyBorder="1" applyAlignment="1">
      <alignment horizontal="center"/>
    </xf>
    <xf numFmtId="164" fontId="1" fillId="5" borderId="15" xfId="1" applyNumberFormat="1" applyFont="1" applyFill="1" applyBorder="1" applyAlignment="1">
      <alignment horizontal="center"/>
    </xf>
    <xf numFmtId="3" fontId="1" fillId="5" borderId="15" xfId="0" applyNumberFormat="1" applyFont="1" applyFill="1" applyBorder="1" applyAlignment="1">
      <alignment horizontal="center"/>
    </xf>
    <xf numFmtId="2" fontId="1" fillId="5" borderId="15" xfId="1" applyNumberFormat="1" applyFont="1" applyFill="1" applyBorder="1" applyAlignment="1">
      <alignment horizontal="center"/>
    </xf>
    <xf numFmtId="3" fontId="11" fillId="6" borderId="15" xfId="0" applyNumberFormat="1" applyFont="1" applyFill="1" applyBorder="1" applyAlignment="1">
      <alignment horizontal="center"/>
    </xf>
    <xf numFmtId="164" fontId="1" fillId="6" borderId="15" xfId="1" applyNumberFormat="1" applyFont="1" applyFill="1" applyBorder="1" applyAlignment="1">
      <alignment horizontal="center"/>
    </xf>
    <xf numFmtId="3" fontId="1" fillId="6" borderId="15" xfId="0" applyNumberFormat="1" applyFont="1" applyFill="1" applyBorder="1" applyAlignment="1">
      <alignment horizontal="center"/>
    </xf>
    <xf numFmtId="2" fontId="1" fillId="6" borderId="15" xfId="1" applyNumberFormat="1" applyFont="1" applyFill="1" applyBorder="1" applyAlignment="1">
      <alignment horizontal="center"/>
    </xf>
    <xf numFmtId="164" fontId="1" fillId="2" borderId="15" xfId="1" applyNumberFormat="1" applyFont="1" applyFill="1" applyBorder="1" applyAlignment="1">
      <alignment horizontal="center"/>
    </xf>
    <xf numFmtId="3" fontId="1" fillId="2" borderId="15" xfId="0" applyNumberFormat="1" applyFont="1" applyFill="1" applyBorder="1" applyAlignment="1">
      <alignment horizontal="center"/>
    </xf>
    <xf numFmtId="2" fontId="1" fillId="2" borderId="15" xfId="1" applyNumberFormat="1" applyFont="1" applyFill="1" applyBorder="1" applyAlignment="1">
      <alignment horizontal="center"/>
    </xf>
    <xf numFmtId="3" fontId="11" fillId="4" borderId="15" xfId="0" applyNumberFormat="1" applyFont="1" applyFill="1" applyBorder="1" applyAlignment="1">
      <alignment horizontal="center"/>
    </xf>
    <xf numFmtId="164" fontId="1" fillId="4" borderId="15" xfId="1" applyNumberFormat="1" applyFont="1" applyFill="1" applyBorder="1" applyAlignment="1">
      <alignment horizontal="center"/>
    </xf>
    <xf numFmtId="3" fontId="1" fillId="4" borderId="15" xfId="0" applyNumberFormat="1" applyFont="1" applyFill="1" applyBorder="1" applyAlignment="1">
      <alignment horizontal="center"/>
    </xf>
    <xf numFmtId="2" fontId="1" fillId="4" borderId="15" xfId="1" applyNumberFormat="1" applyFont="1" applyFill="1" applyBorder="1" applyAlignment="1">
      <alignment horizontal="center"/>
    </xf>
    <xf numFmtId="164" fontId="1" fillId="3" borderId="15" xfId="1" applyNumberFormat="1" applyFont="1" applyFill="1" applyBorder="1" applyAlignment="1">
      <alignment horizontal="center"/>
    </xf>
    <xf numFmtId="3" fontId="1" fillId="3" borderId="15" xfId="0" applyNumberFormat="1" applyFont="1" applyFill="1" applyBorder="1" applyAlignment="1">
      <alignment horizontal="center"/>
    </xf>
    <xf numFmtId="2" fontId="1" fillId="3" borderId="15" xfId="1" applyNumberFormat="1" applyFont="1" applyFill="1" applyBorder="1" applyAlignment="1">
      <alignment horizontal="center"/>
    </xf>
    <xf numFmtId="3" fontId="11" fillId="7" borderId="15" xfId="0" applyNumberFormat="1" applyFont="1" applyFill="1" applyBorder="1" applyAlignment="1">
      <alignment horizontal="center"/>
    </xf>
    <xf numFmtId="164" fontId="1" fillId="7" borderId="15" xfId="1" applyNumberFormat="1" applyFont="1" applyFill="1" applyBorder="1" applyAlignment="1">
      <alignment horizontal="center"/>
    </xf>
    <xf numFmtId="3" fontId="1" fillId="7" borderId="15" xfId="0" applyNumberFormat="1" applyFont="1" applyFill="1" applyBorder="1" applyAlignment="1">
      <alignment horizontal="center"/>
    </xf>
    <xf numFmtId="2" fontId="1" fillId="7" borderId="15" xfId="1" applyNumberFormat="1" applyFont="1" applyFill="1" applyBorder="1" applyAlignment="1">
      <alignment horizontal="center"/>
    </xf>
    <xf numFmtId="164" fontId="1" fillId="7" borderId="16" xfId="1" applyNumberFormat="1" applyFont="1" applyFill="1" applyBorder="1" applyAlignment="1">
      <alignment horizontal="center"/>
    </xf>
    <xf numFmtId="0" fontId="11" fillId="8" borderId="7" xfId="0" applyFont="1" applyFill="1" applyBorder="1" applyAlignment="1">
      <alignment horizontal="center"/>
    </xf>
    <xf numFmtId="0" fontId="11" fillId="8" borderId="13" xfId="0" applyFont="1" applyFill="1" applyBorder="1" applyAlignment="1">
      <alignment horizontal="center"/>
    </xf>
    <xf numFmtId="0" fontId="1" fillId="8" borderId="13" xfId="0" applyFont="1" applyFill="1" applyBorder="1" applyAlignment="1">
      <alignment horizontal="center"/>
    </xf>
    <xf numFmtId="0" fontId="1" fillId="5" borderId="13" xfId="0" applyFont="1" applyFill="1" applyBorder="1" applyAlignment="1">
      <alignment horizontal="center"/>
    </xf>
    <xf numFmtId="166" fontId="1" fillId="5" borderId="13" xfId="1" applyNumberFormat="1" applyFont="1" applyFill="1" applyBorder="1" applyAlignment="1">
      <alignment horizontal="center"/>
    </xf>
    <xf numFmtId="164" fontId="1" fillId="5" borderId="13" xfId="1" applyNumberFormat="1" applyFont="1" applyFill="1" applyBorder="1" applyAlignment="1">
      <alignment horizontal="center"/>
    </xf>
    <xf numFmtId="0" fontId="11" fillId="6" borderId="13" xfId="0" applyFont="1" applyFill="1" applyBorder="1" applyAlignment="1">
      <alignment horizontal="center"/>
    </xf>
    <xf numFmtId="0" fontId="1" fillId="6" borderId="13" xfId="0" applyFont="1" applyFill="1" applyBorder="1" applyAlignment="1">
      <alignment horizontal="center"/>
    </xf>
    <xf numFmtId="3" fontId="1" fillId="6" borderId="13" xfId="0" applyNumberFormat="1" applyFont="1" applyFill="1" applyBorder="1" applyAlignment="1">
      <alignment horizontal="center"/>
    </xf>
    <xf numFmtId="2" fontId="1" fillId="6" borderId="13" xfId="1" applyNumberFormat="1" applyFont="1" applyFill="1" applyBorder="1" applyAlignment="1">
      <alignment horizontal="center"/>
    </xf>
    <xf numFmtId="164" fontId="1" fillId="6" borderId="13" xfId="1" applyNumberFormat="1" applyFont="1" applyFill="1" applyBorder="1" applyAlignment="1">
      <alignment horizontal="center"/>
    </xf>
    <xf numFmtId="0" fontId="1" fillId="2" borderId="13" xfId="0" applyFont="1" applyFill="1" applyBorder="1" applyAlignment="1">
      <alignment horizontal="center"/>
    </xf>
    <xf numFmtId="3" fontId="1" fillId="2" borderId="13" xfId="0" applyNumberFormat="1" applyFont="1" applyFill="1" applyBorder="1" applyAlignment="1">
      <alignment horizontal="center"/>
    </xf>
    <xf numFmtId="2" fontId="1" fillId="2" borderId="13" xfId="1" applyNumberFormat="1" applyFont="1" applyFill="1" applyBorder="1" applyAlignment="1">
      <alignment horizontal="center"/>
    </xf>
    <xf numFmtId="164" fontId="1" fillId="2" borderId="13" xfId="1" applyNumberFormat="1" applyFont="1" applyFill="1" applyBorder="1" applyAlignment="1">
      <alignment horizontal="center"/>
    </xf>
    <xf numFmtId="0" fontId="11" fillId="4" borderId="13" xfId="0" applyFont="1" applyFill="1" applyBorder="1" applyAlignment="1">
      <alignment horizontal="center"/>
    </xf>
    <xf numFmtId="0" fontId="1" fillId="4" borderId="13" xfId="0" applyFont="1" applyFill="1" applyBorder="1" applyAlignment="1">
      <alignment horizontal="center"/>
    </xf>
    <xf numFmtId="3" fontId="1" fillId="4" borderId="13" xfId="0" applyNumberFormat="1" applyFont="1" applyFill="1" applyBorder="1" applyAlignment="1">
      <alignment horizontal="center"/>
    </xf>
    <xf numFmtId="2" fontId="1" fillId="4" borderId="13" xfId="1" applyNumberFormat="1" applyFont="1" applyFill="1" applyBorder="1" applyAlignment="1">
      <alignment horizontal="center"/>
    </xf>
    <xf numFmtId="164" fontId="1" fillId="4" borderId="13" xfId="1" applyNumberFormat="1" applyFont="1" applyFill="1" applyBorder="1" applyAlignment="1">
      <alignment horizontal="center"/>
    </xf>
    <xf numFmtId="0" fontId="1" fillId="3" borderId="13" xfId="0" applyFont="1" applyFill="1" applyBorder="1" applyAlignment="1">
      <alignment horizontal="center"/>
    </xf>
    <xf numFmtId="3" fontId="1" fillId="3" borderId="13" xfId="0" applyNumberFormat="1" applyFont="1" applyFill="1" applyBorder="1" applyAlignment="1">
      <alignment horizontal="center"/>
    </xf>
    <xf numFmtId="2" fontId="1" fillId="3" borderId="13" xfId="1" applyNumberFormat="1" applyFont="1" applyFill="1" applyBorder="1" applyAlignment="1">
      <alignment horizontal="center"/>
    </xf>
    <xf numFmtId="164" fontId="1" fillId="3" borderId="13" xfId="1" applyNumberFormat="1" applyFont="1" applyFill="1" applyBorder="1" applyAlignment="1">
      <alignment horizontal="center"/>
    </xf>
    <xf numFmtId="0" fontId="11" fillId="7" borderId="13" xfId="0" applyFont="1" applyFill="1" applyBorder="1" applyAlignment="1">
      <alignment horizontal="center"/>
    </xf>
    <xf numFmtId="0" fontId="1" fillId="7" borderId="13" xfId="0" applyFont="1" applyFill="1" applyBorder="1" applyAlignment="1">
      <alignment horizontal="center"/>
    </xf>
    <xf numFmtId="3" fontId="1" fillId="7" borderId="13" xfId="0" applyNumberFormat="1" applyFont="1" applyFill="1" applyBorder="1" applyAlignment="1">
      <alignment horizontal="center"/>
    </xf>
    <xf numFmtId="2" fontId="1" fillId="7" borderId="13" xfId="1" applyNumberFormat="1" applyFont="1" applyFill="1" applyBorder="1" applyAlignment="1">
      <alignment horizontal="center"/>
    </xf>
    <xf numFmtId="164" fontId="1" fillId="7" borderId="8" xfId="1" applyNumberFormat="1" applyFont="1" applyFill="1" applyBorder="1" applyAlignment="1">
      <alignment horizontal="center"/>
    </xf>
    <xf numFmtId="3" fontId="11" fillId="8" borderId="7" xfId="0" applyNumberFormat="1" applyFont="1" applyFill="1" applyBorder="1" applyAlignment="1">
      <alignment horizontal="center"/>
    </xf>
    <xf numFmtId="3" fontId="11" fillId="8" borderId="13" xfId="0" applyNumberFormat="1" applyFont="1" applyFill="1" applyBorder="1" applyAlignment="1">
      <alignment horizontal="center"/>
    </xf>
    <xf numFmtId="164" fontId="1" fillId="8" borderId="13" xfId="1" applyNumberFormat="1" applyFont="1" applyFill="1" applyBorder="1" applyAlignment="1">
      <alignment horizontal="center"/>
    </xf>
    <xf numFmtId="3" fontId="1" fillId="5" borderId="13" xfId="0" applyNumberFormat="1" applyFont="1" applyFill="1" applyBorder="1" applyAlignment="1">
      <alignment horizontal="center"/>
    </xf>
    <xf numFmtId="2" fontId="1" fillId="5" borderId="13" xfId="1" applyNumberFormat="1" applyFont="1" applyFill="1" applyBorder="1" applyAlignment="1">
      <alignment horizontal="center"/>
    </xf>
    <xf numFmtId="3" fontId="11" fillId="6" borderId="13" xfId="0" applyNumberFormat="1" applyFont="1" applyFill="1" applyBorder="1" applyAlignment="1">
      <alignment horizontal="center"/>
    </xf>
    <xf numFmtId="3" fontId="11" fillId="4" borderId="13" xfId="0" applyNumberFormat="1" applyFont="1" applyFill="1" applyBorder="1" applyAlignment="1">
      <alignment horizontal="center"/>
    </xf>
    <xf numFmtId="3" fontId="11" fillId="7" borderId="13" xfId="0" applyNumberFormat="1" applyFont="1" applyFill="1" applyBorder="1" applyAlignment="1">
      <alignment horizontal="center"/>
    </xf>
    <xf numFmtId="164" fontId="1" fillId="7" borderId="13" xfId="1" applyNumberFormat="1" applyFont="1" applyFill="1" applyBorder="1" applyAlignment="1">
      <alignment horizontal="center"/>
    </xf>
    <xf numFmtId="3" fontId="11" fillId="8" borderId="11" xfId="0" applyNumberFormat="1" applyFont="1" applyFill="1" applyBorder="1" applyAlignment="1">
      <alignment horizontal="center"/>
    </xf>
    <xf numFmtId="3" fontId="11" fillId="8" borderId="3" xfId="0" applyNumberFormat="1" applyFont="1" applyFill="1" applyBorder="1" applyAlignment="1">
      <alignment horizontal="center"/>
    </xf>
    <xf numFmtId="164" fontId="1" fillId="8" borderId="3" xfId="1" applyNumberFormat="1" applyFont="1" applyFill="1" applyBorder="1" applyAlignment="1">
      <alignment horizontal="center"/>
    </xf>
    <xf numFmtId="164" fontId="1" fillId="5" borderId="3" xfId="1" applyNumberFormat="1" applyFont="1" applyFill="1" applyBorder="1" applyAlignment="1">
      <alignment horizontal="center"/>
    </xf>
    <xf numFmtId="3" fontId="1" fillId="5" borderId="3" xfId="0" applyNumberFormat="1" applyFont="1" applyFill="1" applyBorder="1" applyAlignment="1">
      <alignment horizontal="center"/>
    </xf>
    <xf numFmtId="2" fontId="1" fillId="5" borderId="3" xfId="1" applyNumberFormat="1" applyFont="1" applyFill="1" applyBorder="1" applyAlignment="1">
      <alignment horizontal="center"/>
    </xf>
    <xf numFmtId="3" fontId="11" fillId="6" borderId="3" xfId="0" applyNumberFormat="1" applyFont="1" applyFill="1" applyBorder="1" applyAlignment="1">
      <alignment horizontal="center"/>
    </xf>
    <xf numFmtId="164" fontId="1" fillId="6" borderId="3" xfId="1" applyNumberFormat="1" applyFont="1" applyFill="1" applyBorder="1" applyAlignment="1">
      <alignment horizontal="center"/>
    </xf>
    <xf numFmtId="3" fontId="1" fillId="6" borderId="3" xfId="0" applyNumberFormat="1" applyFont="1" applyFill="1" applyBorder="1" applyAlignment="1">
      <alignment horizontal="center"/>
    </xf>
    <xf numFmtId="2" fontId="1" fillId="6" borderId="3" xfId="1" applyNumberFormat="1" applyFont="1" applyFill="1" applyBorder="1" applyAlignment="1">
      <alignment horizontal="center"/>
    </xf>
    <xf numFmtId="164" fontId="1" fillId="2" borderId="3" xfId="1" applyNumberFormat="1" applyFont="1" applyFill="1" applyBorder="1" applyAlignment="1">
      <alignment horizontal="center"/>
    </xf>
    <xf numFmtId="3" fontId="1" fillId="2" borderId="3" xfId="0" applyNumberFormat="1" applyFont="1" applyFill="1" applyBorder="1" applyAlignment="1">
      <alignment horizontal="center"/>
    </xf>
    <xf numFmtId="2" fontId="1" fillId="2" borderId="3" xfId="1" applyNumberFormat="1" applyFont="1" applyFill="1" applyBorder="1" applyAlignment="1">
      <alignment horizontal="center"/>
    </xf>
    <xf numFmtId="3" fontId="11" fillId="4" borderId="3" xfId="0" applyNumberFormat="1" applyFont="1" applyFill="1" applyBorder="1" applyAlignment="1">
      <alignment horizontal="center"/>
    </xf>
    <xf numFmtId="164" fontId="1" fillId="4" borderId="3" xfId="1" applyNumberFormat="1" applyFont="1" applyFill="1" applyBorder="1" applyAlignment="1">
      <alignment horizontal="center"/>
    </xf>
    <xf numFmtId="3" fontId="1" fillId="4" borderId="3" xfId="0" applyNumberFormat="1" applyFont="1" applyFill="1" applyBorder="1" applyAlignment="1">
      <alignment horizontal="center"/>
    </xf>
    <xf numFmtId="2" fontId="1" fillId="4" borderId="3" xfId="1" applyNumberFormat="1" applyFont="1" applyFill="1" applyBorder="1" applyAlignment="1">
      <alignment horizontal="center"/>
    </xf>
    <xf numFmtId="164" fontId="1" fillId="3" borderId="3" xfId="1" applyNumberFormat="1" applyFont="1" applyFill="1" applyBorder="1" applyAlignment="1">
      <alignment horizontal="center"/>
    </xf>
    <xf numFmtId="3" fontId="1" fillId="3" borderId="3" xfId="0" applyNumberFormat="1" applyFont="1" applyFill="1" applyBorder="1" applyAlignment="1">
      <alignment horizontal="center"/>
    </xf>
    <xf numFmtId="2" fontId="1" fillId="3" borderId="3" xfId="1" applyNumberFormat="1" applyFont="1" applyFill="1" applyBorder="1" applyAlignment="1">
      <alignment horizontal="center"/>
    </xf>
    <xf numFmtId="3" fontId="11" fillId="7" borderId="3" xfId="0" applyNumberFormat="1" applyFont="1" applyFill="1" applyBorder="1" applyAlignment="1">
      <alignment horizontal="center"/>
    </xf>
    <xf numFmtId="164" fontId="1" fillId="7" borderId="3" xfId="1" applyNumberFormat="1" applyFont="1" applyFill="1" applyBorder="1" applyAlignment="1">
      <alignment horizontal="center"/>
    </xf>
    <xf numFmtId="3" fontId="1" fillId="7" borderId="3" xfId="0" applyNumberFormat="1" applyFont="1" applyFill="1" applyBorder="1" applyAlignment="1">
      <alignment horizontal="center"/>
    </xf>
    <xf numFmtId="2" fontId="1" fillId="7" borderId="3" xfId="1" applyNumberFormat="1" applyFont="1" applyFill="1" applyBorder="1" applyAlignment="1">
      <alignment horizontal="center"/>
    </xf>
    <xf numFmtId="164" fontId="1" fillId="7" borderId="12" xfId="1" applyNumberFormat="1" applyFont="1" applyFill="1" applyBorder="1" applyAlignment="1">
      <alignment horizontal="center"/>
    </xf>
    <xf numFmtId="3" fontId="11" fillId="5" borderId="14" xfId="0" applyNumberFormat="1" applyFont="1" applyFill="1" applyBorder="1" applyAlignment="1">
      <alignment horizontal="center"/>
    </xf>
    <xf numFmtId="0" fontId="11" fillId="5" borderId="7" xfId="0" applyFont="1" applyFill="1" applyBorder="1" applyAlignment="1">
      <alignment horizontal="center"/>
    </xf>
    <xf numFmtId="3" fontId="11" fillId="5" borderId="7" xfId="0" applyNumberFormat="1" applyFont="1" applyFill="1" applyBorder="1" applyAlignment="1">
      <alignment horizontal="center"/>
    </xf>
    <xf numFmtId="3" fontId="11" fillId="5" borderId="11" xfId="0" applyNumberFormat="1" applyFont="1" applyFill="1" applyBorder="1" applyAlignment="1">
      <alignment horizontal="center"/>
    </xf>
    <xf numFmtId="164" fontId="1" fillId="5" borderId="16" xfId="1" applyNumberFormat="1" applyFont="1" applyFill="1" applyBorder="1" applyAlignment="1">
      <alignment horizontal="center"/>
    </xf>
    <xf numFmtId="164" fontId="1" fillId="5" borderId="8" xfId="1" applyNumberFormat="1" applyFont="1" applyFill="1" applyBorder="1" applyAlignment="1">
      <alignment horizontal="center"/>
    </xf>
    <xf numFmtId="164" fontId="1" fillId="5" borderId="12" xfId="1" applyNumberFormat="1" applyFont="1" applyFill="1" applyBorder="1" applyAlignment="1">
      <alignment horizontal="center"/>
    </xf>
    <xf numFmtId="0" fontId="6" fillId="8" borderId="4" xfId="0" applyFont="1" applyFill="1" applyBorder="1" applyAlignment="1">
      <alignment horizontal="center" wrapText="1"/>
    </xf>
    <xf numFmtId="0" fontId="6" fillId="8" borderId="11" xfId="0" applyFont="1" applyFill="1" applyBorder="1" applyAlignment="1">
      <alignment horizontal="center" wrapText="1"/>
    </xf>
    <xf numFmtId="164" fontId="1" fillId="2" borderId="16" xfId="1" applyNumberFormat="1" applyFont="1" applyFill="1" applyBorder="1" applyAlignment="1">
      <alignment horizontal="center"/>
    </xf>
    <xf numFmtId="164" fontId="1" fillId="2" borderId="8" xfId="1" applyNumberFormat="1" applyFont="1" applyFill="1" applyBorder="1" applyAlignment="1">
      <alignment horizontal="center"/>
    </xf>
    <xf numFmtId="164" fontId="1" fillId="2" borderId="12" xfId="1" applyNumberFormat="1" applyFont="1" applyFill="1" applyBorder="1" applyAlignment="1">
      <alignment horizontal="center"/>
    </xf>
    <xf numFmtId="3" fontId="11" fillId="2" borderId="14" xfId="0" applyNumberFormat="1" applyFont="1" applyFill="1" applyBorder="1" applyAlignment="1">
      <alignment horizontal="center"/>
    </xf>
    <xf numFmtId="0" fontId="11" fillId="2" borderId="7" xfId="0" applyFont="1" applyFill="1" applyBorder="1" applyAlignment="1">
      <alignment horizontal="center"/>
    </xf>
    <xf numFmtId="3" fontId="11" fillId="2" borderId="7" xfId="0" applyNumberFormat="1" applyFont="1" applyFill="1" applyBorder="1" applyAlignment="1">
      <alignment horizontal="center"/>
    </xf>
    <xf numFmtId="3" fontId="11" fillId="2" borderId="11" xfId="0" applyNumberFormat="1" applyFont="1" applyFill="1" applyBorder="1" applyAlignment="1">
      <alignment horizontal="center"/>
    </xf>
    <xf numFmtId="3" fontId="11" fillId="3" borderId="14" xfId="0" applyNumberFormat="1" applyFont="1" applyFill="1" applyBorder="1" applyAlignment="1">
      <alignment horizontal="center"/>
    </xf>
    <xf numFmtId="0" fontId="11" fillId="3" borderId="7" xfId="0" applyFont="1" applyFill="1" applyBorder="1" applyAlignment="1">
      <alignment horizontal="center"/>
    </xf>
    <xf numFmtId="3" fontId="11" fillId="3" borderId="7" xfId="0" applyNumberFormat="1" applyFont="1" applyFill="1" applyBorder="1" applyAlignment="1">
      <alignment horizontal="center"/>
    </xf>
    <xf numFmtId="3" fontId="11" fillId="3" borderId="11" xfId="0" applyNumberFormat="1" applyFont="1" applyFill="1" applyBorder="1" applyAlignment="1">
      <alignment horizontal="center"/>
    </xf>
    <xf numFmtId="164" fontId="1" fillId="3" borderId="16" xfId="1" applyNumberFormat="1" applyFont="1" applyFill="1" applyBorder="1" applyAlignment="1">
      <alignment horizontal="center"/>
    </xf>
    <xf numFmtId="164" fontId="1" fillId="3" borderId="8" xfId="1" applyNumberFormat="1" applyFont="1" applyFill="1" applyBorder="1" applyAlignment="1">
      <alignment horizontal="center"/>
    </xf>
    <xf numFmtId="164" fontId="1" fillId="3" borderId="12" xfId="1" applyNumberFormat="1" applyFont="1" applyFill="1" applyBorder="1" applyAlignment="1">
      <alignment horizontal="center"/>
    </xf>
    <xf numFmtId="167" fontId="1" fillId="5" borderId="15" xfId="1" applyNumberFormat="1" applyFont="1" applyFill="1" applyBorder="1" applyAlignment="1">
      <alignment horizontal="center"/>
    </xf>
    <xf numFmtId="3" fontId="11" fillId="6" borderId="14" xfId="0" applyNumberFormat="1" applyFont="1" applyFill="1" applyBorder="1" applyAlignment="1">
      <alignment horizontal="center"/>
    </xf>
    <xf numFmtId="167" fontId="1" fillId="6" borderId="15" xfId="1" applyNumberFormat="1" applyFont="1" applyFill="1" applyBorder="1" applyAlignment="1">
      <alignment horizontal="center"/>
    </xf>
    <xf numFmtId="167" fontId="1" fillId="2" borderId="15" xfId="1" applyNumberFormat="1" applyFont="1" applyFill="1" applyBorder="1" applyAlignment="1">
      <alignment horizontal="center"/>
    </xf>
    <xf numFmtId="3" fontId="11" fillId="4" borderId="14" xfId="0" applyNumberFormat="1" applyFont="1" applyFill="1" applyBorder="1" applyAlignment="1">
      <alignment horizontal="center"/>
    </xf>
    <xf numFmtId="167" fontId="1" fillId="4" borderId="15" xfId="1" applyNumberFormat="1" applyFont="1" applyFill="1" applyBorder="1" applyAlignment="1">
      <alignment horizontal="center"/>
    </xf>
    <xf numFmtId="167" fontId="1" fillId="3" borderId="15" xfId="1" applyNumberFormat="1" applyFont="1" applyFill="1" applyBorder="1" applyAlignment="1">
      <alignment horizontal="center"/>
    </xf>
    <xf numFmtId="3" fontId="11" fillId="7" borderId="14" xfId="0" applyNumberFormat="1" applyFont="1" applyFill="1" applyBorder="1" applyAlignment="1">
      <alignment horizontal="center"/>
    </xf>
    <xf numFmtId="167" fontId="1" fillId="7" borderId="15" xfId="1" applyNumberFormat="1" applyFont="1" applyFill="1" applyBorder="1" applyAlignment="1">
      <alignment horizontal="center"/>
    </xf>
    <xf numFmtId="0" fontId="11" fillId="6" borderId="7" xfId="0" applyFont="1" applyFill="1" applyBorder="1" applyAlignment="1">
      <alignment horizontal="center"/>
    </xf>
    <xf numFmtId="166" fontId="1" fillId="6" borderId="13" xfId="1" applyNumberFormat="1" applyFont="1" applyFill="1" applyBorder="1" applyAlignment="1">
      <alignment horizontal="center"/>
    </xf>
    <xf numFmtId="166" fontId="1" fillId="2" borderId="13" xfId="1" applyNumberFormat="1" applyFont="1" applyFill="1" applyBorder="1" applyAlignment="1">
      <alignment horizontal="center"/>
    </xf>
    <xf numFmtId="0" fontId="11" fillId="4" borderId="7" xfId="0" applyFont="1" applyFill="1" applyBorder="1" applyAlignment="1">
      <alignment horizontal="center"/>
    </xf>
    <xf numFmtId="166" fontId="1" fillId="4" borderId="13" xfId="1" applyNumberFormat="1" applyFont="1" applyFill="1" applyBorder="1" applyAlignment="1">
      <alignment horizontal="center"/>
    </xf>
    <xf numFmtId="166" fontId="1" fillId="3" borderId="13" xfId="1" applyNumberFormat="1" applyFont="1" applyFill="1" applyBorder="1" applyAlignment="1">
      <alignment horizontal="center"/>
    </xf>
    <xf numFmtId="0" fontId="11" fillId="7" borderId="7" xfId="0" applyFont="1" applyFill="1" applyBorder="1" applyAlignment="1">
      <alignment horizontal="center"/>
    </xf>
    <xf numFmtId="166" fontId="1" fillId="7" borderId="13" xfId="1" applyNumberFormat="1" applyFont="1" applyFill="1" applyBorder="1" applyAlignment="1">
      <alignment horizontal="center"/>
    </xf>
    <xf numFmtId="3" fontId="11" fillId="6" borderId="7" xfId="0" applyNumberFormat="1" applyFont="1" applyFill="1" applyBorder="1" applyAlignment="1">
      <alignment horizontal="center"/>
    </xf>
    <xf numFmtId="3" fontId="11" fillId="4" borderId="7" xfId="0" applyNumberFormat="1" applyFont="1" applyFill="1" applyBorder="1" applyAlignment="1">
      <alignment horizontal="center"/>
    </xf>
    <xf numFmtId="3" fontId="11" fillId="7" borderId="7" xfId="0" applyNumberFormat="1" applyFont="1" applyFill="1" applyBorder="1" applyAlignment="1">
      <alignment horizontal="center"/>
    </xf>
    <xf numFmtId="167" fontId="1" fillId="5" borderId="13" xfId="1" applyNumberFormat="1" applyFont="1" applyFill="1" applyBorder="1" applyAlignment="1">
      <alignment horizontal="center"/>
    </xf>
    <xf numFmtId="164" fontId="1" fillId="8" borderId="8" xfId="1" applyNumberFormat="1" applyFont="1" applyFill="1" applyBorder="1" applyAlignment="1">
      <alignment horizontal="center"/>
    </xf>
    <xf numFmtId="164" fontId="1" fillId="8" borderId="12" xfId="1" applyNumberFormat="1" applyFont="1" applyFill="1" applyBorder="1" applyAlignment="1">
      <alignment horizontal="center"/>
    </xf>
    <xf numFmtId="3" fontId="11" fillId="6" borderId="11" xfId="0" applyNumberFormat="1" applyFont="1" applyFill="1" applyBorder="1" applyAlignment="1">
      <alignment horizontal="center"/>
    </xf>
    <xf numFmtId="3" fontId="11" fillId="4" borderId="11" xfId="0" applyNumberFormat="1" applyFont="1" applyFill="1" applyBorder="1" applyAlignment="1">
      <alignment horizontal="center"/>
    </xf>
    <xf numFmtId="3" fontId="11" fillId="7" borderId="11" xfId="0" applyNumberFormat="1" applyFont="1" applyFill="1" applyBorder="1" applyAlignment="1">
      <alignment horizontal="center"/>
    </xf>
    <xf numFmtId="167" fontId="1" fillId="6" borderId="13" xfId="1" applyNumberFormat="1" applyFont="1" applyFill="1" applyBorder="1" applyAlignment="1">
      <alignment horizontal="center"/>
    </xf>
    <xf numFmtId="167" fontId="1" fillId="2" borderId="13" xfId="1" applyNumberFormat="1" applyFont="1" applyFill="1" applyBorder="1" applyAlignment="1">
      <alignment horizontal="center"/>
    </xf>
    <xf numFmtId="167" fontId="1" fillId="4" borderId="13" xfId="1" applyNumberFormat="1" applyFont="1" applyFill="1" applyBorder="1" applyAlignment="1">
      <alignment horizontal="center"/>
    </xf>
    <xf numFmtId="167" fontId="1" fillId="3" borderId="13" xfId="1" applyNumberFormat="1" applyFont="1" applyFill="1" applyBorder="1" applyAlignment="1">
      <alignment horizontal="center"/>
    </xf>
    <xf numFmtId="167" fontId="1" fillId="7" borderId="13" xfId="1" applyNumberFormat="1" applyFont="1" applyFill="1" applyBorder="1" applyAlignment="1">
      <alignment horizontal="center"/>
    </xf>
    <xf numFmtId="169" fontId="1" fillId="5" borderId="13" xfId="0" applyNumberFormat="1" applyFont="1" applyFill="1" applyBorder="1" applyAlignment="1">
      <alignment horizontal="center"/>
    </xf>
    <xf numFmtId="169" fontId="1" fillId="5" borderId="3" xfId="0" applyNumberFormat="1" applyFont="1" applyFill="1" applyBorder="1" applyAlignment="1">
      <alignment horizontal="center"/>
    </xf>
    <xf numFmtId="3" fontId="12" fillId="8" borderId="14" xfId="0" applyNumberFormat="1" applyFont="1" applyFill="1" applyBorder="1" applyAlignment="1">
      <alignment horizontal="center"/>
    </xf>
    <xf numFmtId="3" fontId="12" fillId="8" borderId="15" xfId="0" applyNumberFormat="1" applyFont="1" applyFill="1" applyBorder="1" applyAlignment="1">
      <alignment horizontal="center"/>
    </xf>
    <xf numFmtId="164" fontId="6" fillId="8" borderId="16" xfId="1" applyNumberFormat="1" applyFont="1" applyFill="1" applyBorder="1" applyAlignment="1">
      <alignment horizontal="center"/>
    </xf>
    <xf numFmtId="3" fontId="12" fillId="5" borderId="14" xfId="0" applyNumberFormat="1" applyFont="1" applyFill="1" applyBorder="1" applyAlignment="1">
      <alignment horizontal="center"/>
    </xf>
    <xf numFmtId="164" fontId="6" fillId="5" borderId="15" xfId="1" applyNumberFormat="1" applyFont="1" applyFill="1" applyBorder="1" applyAlignment="1">
      <alignment horizontal="center"/>
    </xf>
    <xf numFmtId="3" fontId="12" fillId="6" borderId="14" xfId="0" applyNumberFormat="1" applyFont="1" applyFill="1" applyBorder="1" applyAlignment="1">
      <alignment horizontal="center"/>
    </xf>
    <xf numFmtId="164" fontId="6" fillId="6" borderId="15" xfId="1" applyNumberFormat="1" applyFont="1" applyFill="1" applyBorder="1" applyAlignment="1">
      <alignment horizontal="center"/>
    </xf>
    <xf numFmtId="3" fontId="12" fillId="2" borderId="14" xfId="0" applyNumberFormat="1" applyFont="1" applyFill="1" applyBorder="1" applyAlignment="1">
      <alignment horizontal="center"/>
    </xf>
    <xf numFmtId="164" fontId="6" fillId="2" borderId="15" xfId="1" applyNumberFormat="1" applyFont="1" applyFill="1" applyBorder="1" applyAlignment="1">
      <alignment horizontal="center"/>
    </xf>
    <xf numFmtId="3" fontId="12" fillId="4" borderId="14" xfId="0" applyNumberFormat="1" applyFont="1" applyFill="1" applyBorder="1" applyAlignment="1">
      <alignment horizontal="center"/>
    </xf>
    <xf numFmtId="164" fontId="6" fillId="4" borderId="15" xfId="1" applyNumberFormat="1" applyFont="1" applyFill="1" applyBorder="1" applyAlignment="1">
      <alignment horizontal="center"/>
    </xf>
    <xf numFmtId="3" fontId="6" fillId="3" borderId="14" xfId="0" applyNumberFormat="1" applyFont="1" applyFill="1" applyBorder="1" applyAlignment="1">
      <alignment horizontal="center"/>
    </xf>
    <xf numFmtId="164" fontId="6" fillId="3" borderId="15" xfId="1" applyNumberFormat="1" applyFont="1" applyFill="1" applyBorder="1" applyAlignment="1">
      <alignment horizontal="center"/>
    </xf>
    <xf numFmtId="3" fontId="12" fillId="7" borderId="14" xfId="0" applyNumberFormat="1" applyFont="1" applyFill="1" applyBorder="1" applyAlignment="1">
      <alignment horizontal="center"/>
    </xf>
    <xf numFmtId="164" fontId="6" fillId="7" borderId="15" xfId="1" applyNumberFormat="1" applyFont="1" applyFill="1" applyBorder="1" applyAlignment="1">
      <alignment horizontal="center"/>
    </xf>
    <xf numFmtId="0" fontId="12" fillId="8" borderId="7" xfId="0" applyFont="1" applyFill="1" applyBorder="1" applyAlignment="1">
      <alignment horizontal="center"/>
    </xf>
    <xf numFmtId="0" fontId="12" fillId="8" borderId="13" xfId="0" applyFont="1" applyFill="1" applyBorder="1" applyAlignment="1">
      <alignment horizontal="center"/>
    </xf>
    <xf numFmtId="0" fontId="6" fillId="8" borderId="8" xfId="0" applyFont="1" applyFill="1" applyBorder="1" applyAlignment="1">
      <alignment horizontal="center"/>
    </xf>
    <xf numFmtId="0" fontId="12" fillId="5" borderId="7" xfId="0" applyFont="1" applyFill="1" applyBorder="1" applyAlignment="1">
      <alignment horizontal="center"/>
    </xf>
    <xf numFmtId="0" fontId="6" fillId="5" borderId="13" xfId="0" applyFont="1" applyFill="1" applyBorder="1" applyAlignment="1">
      <alignment horizontal="center"/>
    </xf>
    <xf numFmtId="166" fontId="1" fillId="5" borderId="13" xfId="0" applyNumberFormat="1" applyFont="1" applyFill="1" applyBorder="1" applyAlignment="1">
      <alignment horizontal="center"/>
    </xf>
    <xf numFmtId="0" fontId="12" fillId="6" borderId="7" xfId="0" applyFont="1" applyFill="1" applyBorder="1" applyAlignment="1">
      <alignment horizontal="center"/>
    </xf>
    <xf numFmtId="0" fontId="6" fillId="6" borderId="13" xfId="0" applyFont="1" applyFill="1" applyBorder="1" applyAlignment="1">
      <alignment horizontal="center"/>
    </xf>
    <xf numFmtId="166" fontId="1" fillId="6" borderId="13" xfId="0" applyNumberFormat="1" applyFont="1" applyFill="1" applyBorder="1" applyAlignment="1">
      <alignment horizontal="center"/>
    </xf>
    <xf numFmtId="0" fontId="12" fillId="2" borderId="7" xfId="0" applyFont="1" applyFill="1" applyBorder="1" applyAlignment="1">
      <alignment horizontal="center"/>
    </xf>
    <xf numFmtId="0" fontId="6" fillId="2" borderId="13" xfId="0" applyFont="1" applyFill="1" applyBorder="1" applyAlignment="1">
      <alignment horizontal="center"/>
    </xf>
    <xf numFmtId="166" fontId="1" fillId="2" borderId="13" xfId="0" applyNumberFormat="1" applyFont="1" applyFill="1" applyBorder="1" applyAlignment="1">
      <alignment horizontal="center"/>
    </xf>
    <xf numFmtId="0" fontId="12" fillId="4" borderId="7" xfId="0" applyFont="1" applyFill="1" applyBorder="1" applyAlignment="1">
      <alignment horizontal="center"/>
    </xf>
    <xf numFmtId="0" fontId="6" fillId="4" borderId="13" xfId="0" applyFont="1" applyFill="1" applyBorder="1" applyAlignment="1">
      <alignment horizontal="center"/>
    </xf>
    <xf numFmtId="166" fontId="1" fillId="4" borderId="13" xfId="0" applyNumberFormat="1" applyFont="1" applyFill="1" applyBorder="1" applyAlignment="1">
      <alignment horizontal="center"/>
    </xf>
    <xf numFmtId="0" fontId="6" fillId="3" borderId="7" xfId="0" applyFont="1" applyFill="1" applyBorder="1" applyAlignment="1">
      <alignment horizontal="center"/>
    </xf>
    <xf numFmtId="0" fontId="6" fillId="3" borderId="13" xfId="0" applyFont="1" applyFill="1" applyBorder="1" applyAlignment="1">
      <alignment horizontal="center"/>
    </xf>
    <xf numFmtId="166" fontId="1" fillId="3" borderId="13" xfId="0" applyNumberFormat="1" applyFont="1" applyFill="1" applyBorder="1" applyAlignment="1">
      <alignment horizontal="center"/>
    </xf>
    <xf numFmtId="0" fontId="12" fillId="7" borderId="7" xfId="0" applyFont="1" applyFill="1" applyBorder="1" applyAlignment="1">
      <alignment horizontal="center"/>
    </xf>
    <xf numFmtId="0" fontId="6" fillId="7" borderId="13" xfId="0" applyFont="1" applyFill="1" applyBorder="1" applyAlignment="1">
      <alignment horizontal="center"/>
    </xf>
    <xf numFmtId="166" fontId="1" fillId="7" borderId="13" xfId="0" applyNumberFormat="1" applyFont="1" applyFill="1" applyBorder="1" applyAlignment="1">
      <alignment horizontal="center"/>
    </xf>
    <xf numFmtId="0" fontId="1" fillId="7" borderId="8" xfId="0" applyFont="1" applyFill="1" applyBorder="1" applyAlignment="1">
      <alignment horizontal="center"/>
    </xf>
    <xf numFmtId="164" fontId="1" fillId="8" borderId="8" xfId="0" applyNumberFormat="1" applyFont="1" applyFill="1" applyBorder="1" applyAlignment="1">
      <alignment horizontal="center"/>
    </xf>
    <xf numFmtId="164" fontId="1" fillId="5" borderId="13" xfId="0" applyNumberFormat="1" applyFont="1" applyFill="1" applyBorder="1" applyAlignment="1">
      <alignment horizontal="center"/>
    </xf>
    <xf numFmtId="164" fontId="1" fillId="6" borderId="13" xfId="0" applyNumberFormat="1" applyFont="1" applyFill="1" applyBorder="1" applyAlignment="1">
      <alignment horizontal="center"/>
    </xf>
    <xf numFmtId="164" fontId="1" fillId="2" borderId="13" xfId="0" applyNumberFormat="1" applyFont="1" applyFill="1" applyBorder="1" applyAlignment="1">
      <alignment horizontal="center"/>
    </xf>
    <xf numFmtId="164" fontId="1" fillId="4" borderId="13" xfId="0" applyNumberFormat="1" applyFont="1" applyFill="1" applyBorder="1" applyAlignment="1">
      <alignment horizontal="center"/>
    </xf>
    <xf numFmtId="164" fontId="1" fillId="3" borderId="13" xfId="0" applyNumberFormat="1" applyFont="1" applyFill="1" applyBorder="1" applyAlignment="1">
      <alignment horizontal="center"/>
    </xf>
    <xf numFmtId="164" fontId="1" fillId="7" borderId="13" xfId="0" applyNumberFormat="1" applyFont="1" applyFill="1" applyBorder="1" applyAlignment="1">
      <alignment horizontal="center"/>
    </xf>
    <xf numFmtId="164" fontId="1" fillId="6" borderId="8" xfId="1" applyNumberFormat="1" applyFont="1" applyFill="1" applyBorder="1" applyAlignment="1">
      <alignment horizontal="center"/>
    </xf>
    <xf numFmtId="164" fontId="1" fillId="4" borderId="8" xfId="1" applyNumberFormat="1" applyFont="1" applyFill="1" applyBorder="1" applyAlignment="1">
      <alignment horizontal="center"/>
    </xf>
    <xf numFmtId="165" fontId="11" fillId="8" borderId="13" xfId="0" applyNumberFormat="1" applyFont="1" applyFill="1" applyBorder="1" applyAlignment="1">
      <alignment horizontal="center"/>
    </xf>
    <xf numFmtId="165" fontId="11" fillId="5" borderId="7" xfId="0" applyNumberFormat="1" applyFont="1" applyFill="1" applyBorder="1" applyAlignment="1">
      <alignment horizontal="center"/>
    </xf>
    <xf numFmtId="165" fontId="1" fillId="5" borderId="13" xfId="0" applyNumberFormat="1" applyFont="1" applyFill="1" applyBorder="1" applyAlignment="1">
      <alignment horizontal="center"/>
    </xf>
    <xf numFmtId="165" fontId="11" fillId="6" borderId="7" xfId="0" applyNumberFormat="1" applyFont="1" applyFill="1" applyBorder="1" applyAlignment="1">
      <alignment horizontal="center"/>
    </xf>
    <xf numFmtId="165" fontId="1" fillId="6" borderId="13" xfId="0" applyNumberFormat="1" applyFont="1" applyFill="1" applyBorder="1" applyAlignment="1">
      <alignment horizontal="center"/>
    </xf>
    <xf numFmtId="165" fontId="11" fillId="2" borderId="7" xfId="0" applyNumberFormat="1" applyFont="1" applyFill="1" applyBorder="1" applyAlignment="1">
      <alignment horizontal="center"/>
    </xf>
    <xf numFmtId="165" fontId="1" fillId="2" borderId="13" xfId="0" applyNumberFormat="1" applyFont="1" applyFill="1" applyBorder="1" applyAlignment="1">
      <alignment horizontal="center"/>
    </xf>
    <xf numFmtId="165" fontId="11" fillId="4" borderId="7" xfId="0" applyNumberFormat="1" applyFont="1" applyFill="1" applyBorder="1" applyAlignment="1">
      <alignment horizontal="center"/>
    </xf>
    <xf numFmtId="165" fontId="1" fillId="4" borderId="13" xfId="0" applyNumberFormat="1" applyFont="1" applyFill="1" applyBorder="1" applyAlignment="1">
      <alignment horizontal="center"/>
    </xf>
    <xf numFmtId="165" fontId="11" fillId="3" borderId="7" xfId="0" applyNumberFormat="1" applyFont="1" applyFill="1" applyBorder="1" applyAlignment="1">
      <alignment horizontal="center"/>
    </xf>
    <xf numFmtId="165" fontId="1" fillId="3" borderId="13" xfId="0" applyNumberFormat="1" applyFont="1" applyFill="1" applyBorder="1" applyAlignment="1">
      <alignment horizontal="center"/>
    </xf>
    <xf numFmtId="165" fontId="11" fillId="7" borderId="7" xfId="0" applyNumberFormat="1" applyFont="1" applyFill="1" applyBorder="1" applyAlignment="1">
      <alignment horizontal="center"/>
    </xf>
    <xf numFmtId="165" fontId="1" fillId="7" borderId="13" xfId="0" applyNumberFormat="1" applyFont="1" applyFill="1" applyBorder="1" applyAlignment="1">
      <alignment horizontal="center"/>
    </xf>
    <xf numFmtId="0" fontId="1" fillId="5" borderId="8" xfId="0" applyFont="1" applyFill="1" applyBorder="1" applyAlignment="1">
      <alignment horizontal="center"/>
    </xf>
    <xf numFmtId="165" fontId="11" fillId="8" borderId="13" xfId="2" applyNumberFormat="1" applyFont="1" applyFill="1" applyBorder="1" applyAlignment="1">
      <alignment horizontal="center"/>
    </xf>
    <xf numFmtId="168" fontId="1" fillId="5" borderId="13" xfId="0" applyNumberFormat="1" applyFont="1" applyFill="1" applyBorder="1" applyAlignment="1">
      <alignment horizontal="center"/>
    </xf>
    <xf numFmtId="168" fontId="1" fillId="6" borderId="13" xfId="0" applyNumberFormat="1" applyFont="1" applyFill="1" applyBorder="1" applyAlignment="1">
      <alignment horizontal="center"/>
    </xf>
    <xf numFmtId="168" fontId="1" fillId="2" borderId="13" xfId="0" applyNumberFormat="1" applyFont="1" applyFill="1" applyBorder="1" applyAlignment="1">
      <alignment horizontal="center"/>
    </xf>
    <xf numFmtId="168" fontId="1" fillId="4" borderId="13" xfId="0" applyNumberFormat="1" applyFont="1" applyFill="1" applyBorder="1" applyAlignment="1">
      <alignment horizontal="center"/>
    </xf>
    <xf numFmtId="168" fontId="1" fillId="3" borderId="13" xfId="0" applyNumberFormat="1" applyFont="1" applyFill="1" applyBorder="1" applyAlignment="1">
      <alignment horizontal="center"/>
    </xf>
    <xf numFmtId="168" fontId="1" fillId="7" borderId="13" xfId="0" applyNumberFormat="1" applyFont="1" applyFill="1" applyBorder="1" applyAlignment="1">
      <alignment horizontal="center"/>
    </xf>
    <xf numFmtId="165" fontId="11" fillId="8" borderId="3" xfId="0" applyNumberFormat="1" applyFont="1" applyFill="1" applyBorder="1" applyAlignment="1">
      <alignment horizontal="center"/>
    </xf>
    <xf numFmtId="165" fontId="11" fillId="5" borderId="11" xfId="0" applyNumberFormat="1" applyFont="1" applyFill="1" applyBorder="1" applyAlignment="1">
      <alignment horizontal="center"/>
    </xf>
    <xf numFmtId="165" fontId="1" fillId="5" borderId="3" xfId="0" applyNumberFormat="1" applyFont="1" applyFill="1" applyBorder="1" applyAlignment="1">
      <alignment horizontal="center"/>
    </xf>
    <xf numFmtId="165" fontId="11" fillId="6" borderId="11" xfId="0" applyNumberFormat="1" applyFont="1" applyFill="1" applyBorder="1" applyAlignment="1">
      <alignment horizontal="center"/>
    </xf>
    <xf numFmtId="165" fontId="1" fillId="6" borderId="3" xfId="0" applyNumberFormat="1" applyFont="1" applyFill="1" applyBorder="1" applyAlignment="1">
      <alignment horizontal="center"/>
    </xf>
    <xf numFmtId="164" fontId="1" fillId="6" borderId="12" xfId="1" applyNumberFormat="1" applyFont="1" applyFill="1" applyBorder="1" applyAlignment="1">
      <alignment horizontal="center"/>
    </xf>
    <xf numFmtId="165" fontId="11" fillId="2" borderId="11" xfId="0" applyNumberFormat="1" applyFont="1" applyFill="1" applyBorder="1" applyAlignment="1">
      <alignment horizontal="center"/>
    </xf>
    <xf numFmtId="165" fontId="1" fillId="2" borderId="3" xfId="0" applyNumberFormat="1" applyFont="1" applyFill="1" applyBorder="1" applyAlignment="1">
      <alignment horizontal="center"/>
    </xf>
    <xf numFmtId="165" fontId="11" fillId="4" borderId="11" xfId="0" applyNumberFormat="1" applyFont="1" applyFill="1" applyBorder="1" applyAlignment="1">
      <alignment horizontal="center"/>
    </xf>
    <xf numFmtId="164" fontId="1" fillId="4" borderId="12" xfId="1" applyNumberFormat="1" applyFont="1" applyFill="1" applyBorder="1" applyAlignment="1">
      <alignment horizontal="center"/>
    </xf>
    <xf numFmtId="165" fontId="11" fillId="3" borderId="11" xfId="0" applyNumberFormat="1" applyFont="1" applyFill="1" applyBorder="1" applyAlignment="1">
      <alignment horizontal="center"/>
    </xf>
    <xf numFmtId="165" fontId="1" fillId="3" borderId="3" xfId="0" applyNumberFormat="1" applyFont="1" applyFill="1" applyBorder="1" applyAlignment="1">
      <alignment horizontal="center"/>
    </xf>
    <xf numFmtId="165" fontId="11" fillId="7" borderId="11" xfId="0" applyNumberFormat="1" applyFont="1" applyFill="1" applyBorder="1" applyAlignment="1">
      <alignment horizontal="center"/>
    </xf>
    <xf numFmtId="165" fontId="1" fillId="7" borderId="3" xfId="0" applyNumberFormat="1" applyFont="1" applyFill="1" applyBorder="1" applyAlignment="1">
      <alignment horizontal="center"/>
    </xf>
    <xf numFmtId="164" fontId="11" fillId="8" borderId="15" xfId="1" applyNumberFormat="1" applyFont="1" applyFill="1" applyBorder="1" applyAlignment="1">
      <alignment horizontal="center"/>
    </xf>
    <xf numFmtId="164" fontId="11" fillId="5" borderId="14" xfId="1" applyNumberFormat="1" applyFont="1" applyFill="1" applyBorder="1" applyAlignment="1">
      <alignment horizontal="center"/>
    </xf>
    <xf numFmtId="0" fontId="1" fillId="5" borderId="16" xfId="0" applyFont="1" applyFill="1" applyBorder="1" applyAlignment="1">
      <alignment horizontal="center"/>
    </xf>
    <xf numFmtId="164" fontId="11" fillId="6" borderId="14" xfId="1" applyNumberFormat="1" applyFont="1" applyFill="1" applyBorder="1" applyAlignment="1">
      <alignment horizontal="center"/>
    </xf>
    <xf numFmtId="0" fontId="1" fillId="6" borderId="16" xfId="0" applyFont="1" applyFill="1" applyBorder="1" applyAlignment="1">
      <alignment horizontal="center"/>
    </xf>
    <xf numFmtId="164" fontId="11" fillId="2" borderId="14" xfId="1" applyNumberFormat="1" applyFont="1" applyFill="1" applyBorder="1" applyAlignment="1">
      <alignment horizontal="center"/>
    </xf>
    <xf numFmtId="0" fontId="1" fillId="2" borderId="16" xfId="0" applyFont="1" applyFill="1" applyBorder="1" applyAlignment="1">
      <alignment horizontal="center"/>
    </xf>
    <xf numFmtId="164" fontId="11" fillId="4" borderId="14" xfId="1" applyNumberFormat="1" applyFont="1" applyFill="1" applyBorder="1" applyAlignment="1">
      <alignment horizontal="center"/>
    </xf>
    <xf numFmtId="0" fontId="1" fillId="4" borderId="16" xfId="0" applyFont="1" applyFill="1" applyBorder="1" applyAlignment="1">
      <alignment horizontal="center"/>
    </xf>
    <xf numFmtId="164" fontId="11" fillId="3" borderId="14" xfId="1" applyNumberFormat="1" applyFont="1" applyFill="1" applyBorder="1" applyAlignment="1">
      <alignment horizontal="center"/>
    </xf>
    <xf numFmtId="0" fontId="1" fillId="3" borderId="16" xfId="0" applyFont="1" applyFill="1" applyBorder="1" applyAlignment="1">
      <alignment horizontal="center"/>
    </xf>
    <xf numFmtId="164" fontId="11" fillId="7" borderId="14" xfId="1" applyNumberFormat="1" applyFont="1" applyFill="1" applyBorder="1" applyAlignment="1">
      <alignment horizontal="center"/>
    </xf>
    <xf numFmtId="0" fontId="1" fillId="7" borderId="16" xfId="0" applyFont="1" applyFill="1" applyBorder="1" applyAlignment="1">
      <alignment horizontal="center"/>
    </xf>
    <xf numFmtId="3" fontId="12" fillId="8" borderId="13" xfId="0" applyNumberFormat="1" applyFont="1" applyFill="1" applyBorder="1" applyAlignment="1">
      <alignment horizontal="center" vertical="top" wrapText="1"/>
    </xf>
    <xf numFmtId="3" fontId="12" fillId="5" borderId="7" xfId="0" applyNumberFormat="1" applyFont="1" applyFill="1" applyBorder="1" applyAlignment="1">
      <alignment horizontal="center" vertical="top" wrapText="1"/>
    </xf>
    <xf numFmtId="3" fontId="12" fillId="6" borderId="7" xfId="0" applyNumberFormat="1" applyFont="1" applyFill="1" applyBorder="1" applyAlignment="1">
      <alignment horizontal="center" vertical="top" wrapText="1"/>
    </xf>
    <xf numFmtId="3" fontId="12" fillId="2" borderId="7" xfId="0" applyNumberFormat="1" applyFont="1" applyFill="1" applyBorder="1" applyAlignment="1">
      <alignment horizontal="center" vertical="top" wrapText="1"/>
    </xf>
    <xf numFmtId="3" fontId="12" fillId="4" borderId="7" xfId="0" applyNumberFormat="1" applyFont="1" applyFill="1" applyBorder="1" applyAlignment="1">
      <alignment horizontal="center" vertical="top" wrapText="1"/>
    </xf>
    <xf numFmtId="3" fontId="12" fillId="3" borderId="7" xfId="0" applyNumberFormat="1" applyFont="1" applyFill="1" applyBorder="1" applyAlignment="1">
      <alignment horizontal="center" vertical="top" wrapText="1"/>
    </xf>
    <xf numFmtId="3" fontId="12" fillId="7" borderId="7" xfId="0" applyNumberFormat="1" applyFont="1" applyFill="1" applyBorder="1" applyAlignment="1">
      <alignment horizontal="center" vertical="top" wrapText="1"/>
    </xf>
    <xf numFmtId="0" fontId="1" fillId="8" borderId="15" xfId="0" applyFont="1" applyFill="1" applyBorder="1" applyAlignment="1">
      <alignment horizontal="center" wrapText="1"/>
    </xf>
    <xf numFmtId="0" fontId="1" fillId="5" borderId="14" xfId="0" applyFont="1" applyFill="1" applyBorder="1" applyAlignment="1">
      <alignment horizontal="center" wrapText="1"/>
    </xf>
    <xf numFmtId="0" fontId="1" fillId="5" borderId="15" xfId="0" applyFont="1" applyFill="1" applyBorder="1" applyAlignment="1">
      <alignment horizontal="center" wrapText="1"/>
    </xf>
    <xf numFmtId="0" fontId="1" fillId="6" borderId="14" xfId="0" applyFont="1" applyFill="1" applyBorder="1" applyAlignment="1">
      <alignment horizontal="center" wrapText="1"/>
    </xf>
    <xf numFmtId="0" fontId="1" fillId="6" borderId="15" xfId="0" applyFont="1" applyFill="1" applyBorder="1" applyAlignment="1">
      <alignment horizontal="center" wrapText="1"/>
    </xf>
    <xf numFmtId="0" fontId="1" fillId="2" borderId="14" xfId="0" applyFont="1" applyFill="1" applyBorder="1" applyAlignment="1">
      <alignment horizontal="center" wrapText="1"/>
    </xf>
    <xf numFmtId="0" fontId="1" fillId="2" borderId="15" xfId="0" applyFont="1" applyFill="1" applyBorder="1" applyAlignment="1">
      <alignment horizontal="center" wrapText="1"/>
    </xf>
    <xf numFmtId="0" fontId="1" fillId="4" borderId="14" xfId="0" applyFont="1" applyFill="1" applyBorder="1" applyAlignment="1">
      <alignment horizontal="center" wrapText="1"/>
    </xf>
    <xf numFmtId="0" fontId="1" fillId="4" borderId="15" xfId="0" applyFont="1" applyFill="1" applyBorder="1" applyAlignment="1">
      <alignment horizontal="center" wrapText="1"/>
    </xf>
    <xf numFmtId="0" fontId="1" fillId="3" borderId="15" xfId="0" applyFont="1" applyFill="1" applyBorder="1" applyAlignment="1">
      <alignment horizontal="center" wrapText="1"/>
    </xf>
    <xf numFmtId="0" fontId="1" fillId="3" borderId="15" xfId="0" applyFont="1" applyFill="1" applyBorder="1" applyAlignment="1">
      <alignment horizontal="center"/>
    </xf>
    <xf numFmtId="0" fontId="1" fillId="7" borderId="14" xfId="0" applyFont="1" applyFill="1" applyBorder="1" applyAlignment="1">
      <alignment horizontal="center" wrapText="1"/>
    </xf>
    <xf numFmtId="0" fontId="1" fillId="7" borderId="15" xfId="0" applyFont="1" applyFill="1" applyBorder="1" applyAlignment="1">
      <alignment horizontal="center" wrapText="1"/>
    </xf>
    <xf numFmtId="165" fontId="11" fillId="8" borderId="13" xfId="0" applyNumberFormat="1" applyFont="1" applyFill="1" applyBorder="1" applyAlignment="1">
      <alignment horizontal="center" wrapText="1"/>
    </xf>
    <xf numFmtId="165" fontId="11" fillId="5" borderId="7" xfId="0" applyNumberFormat="1" applyFont="1" applyFill="1" applyBorder="1" applyAlignment="1">
      <alignment horizontal="center" wrapText="1"/>
    </xf>
    <xf numFmtId="165" fontId="1" fillId="5" borderId="13" xfId="0" applyNumberFormat="1" applyFont="1" applyFill="1" applyBorder="1" applyAlignment="1">
      <alignment horizontal="center" wrapText="1"/>
    </xf>
    <xf numFmtId="165" fontId="1" fillId="6" borderId="7" xfId="0" applyNumberFormat="1" applyFont="1" applyFill="1" applyBorder="1" applyAlignment="1">
      <alignment horizontal="center" wrapText="1"/>
    </xf>
    <xf numFmtId="165" fontId="1" fillId="6" borderId="13" xfId="0" applyNumberFormat="1" applyFont="1" applyFill="1" applyBorder="1" applyAlignment="1">
      <alignment horizontal="center" wrapText="1"/>
    </xf>
    <xf numFmtId="165" fontId="1" fillId="2" borderId="7" xfId="0" applyNumberFormat="1" applyFont="1" applyFill="1" applyBorder="1" applyAlignment="1">
      <alignment horizontal="center" wrapText="1"/>
    </xf>
    <xf numFmtId="165" fontId="1" fillId="2" borderId="13" xfId="0" applyNumberFormat="1" applyFont="1" applyFill="1" applyBorder="1" applyAlignment="1">
      <alignment horizontal="center" wrapText="1"/>
    </xf>
    <xf numFmtId="165" fontId="1" fillId="4" borderId="7" xfId="0" applyNumberFormat="1" applyFont="1" applyFill="1" applyBorder="1" applyAlignment="1">
      <alignment horizontal="center" wrapText="1"/>
    </xf>
    <xf numFmtId="165" fontId="1" fillId="4" borderId="13" xfId="0" applyNumberFormat="1" applyFont="1" applyFill="1" applyBorder="1" applyAlignment="1">
      <alignment horizontal="center" wrapText="1"/>
    </xf>
    <xf numFmtId="165" fontId="1" fillId="3" borderId="13" xfId="0" applyNumberFormat="1" applyFont="1" applyFill="1" applyBorder="1" applyAlignment="1">
      <alignment horizontal="center" wrapText="1"/>
    </xf>
    <xf numFmtId="165" fontId="1" fillId="7" borderId="7" xfId="0" applyNumberFormat="1" applyFont="1" applyFill="1" applyBorder="1" applyAlignment="1">
      <alignment horizontal="center" wrapText="1"/>
    </xf>
    <xf numFmtId="165" fontId="1" fillId="7" borderId="13" xfId="0" applyNumberFormat="1" applyFont="1" applyFill="1" applyBorder="1" applyAlignment="1">
      <alignment horizontal="center" wrapText="1"/>
    </xf>
    <xf numFmtId="165" fontId="1" fillId="8" borderId="3" xfId="0" applyNumberFormat="1" applyFont="1" applyFill="1" applyBorder="1" applyAlignment="1">
      <alignment horizontal="center" wrapText="1"/>
    </xf>
    <xf numFmtId="165" fontId="1" fillId="5" borderId="11" xfId="0" applyNumberFormat="1" applyFont="1" applyFill="1" applyBorder="1" applyAlignment="1">
      <alignment horizontal="center" wrapText="1"/>
    </xf>
    <xf numFmtId="165" fontId="1" fillId="5" borderId="3" xfId="0" applyNumberFormat="1" applyFont="1" applyFill="1" applyBorder="1" applyAlignment="1">
      <alignment horizontal="center" wrapText="1"/>
    </xf>
    <xf numFmtId="164" fontId="1" fillId="5" borderId="12" xfId="1" quotePrefix="1" applyNumberFormat="1" applyFont="1" applyFill="1" applyBorder="1" applyAlignment="1">
      <alignment horizontal="center"/>
    </xf>
    <xf numFmtId="165" fontId="1" fillId="6" borderId="11" xfId="0" applyNumberFormat="1" applyFont="1" applyFill="1" applyBorder="1" applyAlignment="1">
      <alignment horizontal="center" wrapText="1"/>
    </xf>
    <xf numFmtId="165" fontId="1" fillId="6" borderId="3" xfId="0" applyNumberFormat="1" applyFont="1" applyFill="1" applyBorder="1" applyAlignment="1">
      <alignment horizontal="center" wrapText="1"/>
    </xf>
    <xf numFmtId="164" fontId="1" fillId="6" borderId="12" xfId="1" quotePrefix="1" applyNumberFormat="1" applyFont="1" applyFill="1" applyBorder="1" applyAlignment="1">
      <alignment horizontal="center"/>
    </xf>
    <xf numFmtId="165" fontId="1" fillId="2" borderId="11" xfId="0" applyNumberFormat="1" applyFont="1" applyFill="1" applyBorder="1" applyAlignment="1">
      <alignment horizontal="center" wrapText="1"/>
    </xf>
    <xf numFmtId="165" fontId="1" fillId="2" borderId="3" xfId="0" applyNumberFormat="1" applyFont="1" applyFill="1" applyBorder="1" applyAlignment="1">
      <alignment horizontal="center" wrapText="1"/>
    </xf>
    <xf numFmtId="164" fontId="1" fillId="2" borderId="12" xfId="1" quotePrefix="1" applyNumberFormat="1" applyFont="1" applyFill="1" applyBorder="1" applyAlignment="1">
      <alignment horizontal="center"/>
    </xf>
    <xf numFmtId="165" fontId="1" fillId="4" borderId="11" xfId="0" applyNumberFormat="1" applyFont="1" applyFill="1" applyBorder="1" applyAlignment="1">
      <alignment horizontal="center" wrapText="1"/>
    </xf>
    <xf numFmtId="165" fontId="1" fillId="4" borderId="3" xfId="0" applyNumberFormat="1" applyFont="1" applyFill="1" applyBorder="1" applyAlignment="1">
      <alignment horizontal="center" wrapText="1"/>
    </xf>
    <xf numFmtId="164" fontId="1" fillId="4" borderId="12" xfId="1" quotePrefix="1" applyNumberFormat="1" applyFont="1" applyFill="1" applyBorder="1" applyAlignment="1">
      <alignment horizontal="center"/>
    </xf>
    <xf numFmtId="165" fontId="1" fillId="3" borderId="11" xfId="0" applyNumberFormat="1" applyFont="1" applyFill="1" applyBorder="1" applyAlignment="1">
      <alignment horizontal="center" wrapText="1"/>
    </xf>
    <xf numFmtId="165" fontId="1" fillId="3" borderId="3" xfId="0" applyNumberFormat="1" applyFont="1" applyFill="1" applyBorder="1" applyAlignment="1">
      <alignment horizontal="center" wrapText="1"/>
    </xf>
    <xf numFmtId="164" fontId="1" fillId="3" borderId="3" xfId="1" quotePrefix="1" applyNumberFormat="1" applyFont="1" applyFill="1" applyBorder="1" applyAlignment="1">
      <alignment horizontal="center"/>
    </xf>
    <xf numFmtId="165" fontId="1" fillId="7" borderId="11" xfId="0" applyNumberFormat="1" applyFont="1" applyFill="1" applyBorder="1" applyAlignment="1">
      <alignment horizontal="center" wrapText="1"/>
    </xf>
    <xf numFmtId="165" fontId="1" fillId="7" borderId="3" xfId="0" applyNumberFormat="1" applyFont="1" applyFill="1" applyBorder="1" applyAlignment="1">
      <alignment horizontal="center" wrapText="1"/>
    </xf>
    <xf numFmtId="164" fontId="1" fillId="7" borderId="12" xfId="1" quotePrefix="1" applyNumberFormat="1" applyFont="1" applyFill="1" applyBorder="1" applyAlignment="1">
      <alignment horizontal="center"/>
    </xf>
    <xf numFmtId="0" fontId="1" fillId="5" borderId="10" xfId="0" applyFont="1" applyFill="1" applyBorder="1" applyAlignment="1">
      <alignment horizontal="center" wrapText="1"/>
    </xf>
    <xf numFmtId="0" fontId="1" fillId="6" borderId="10" xfId="0" applyFont="1" applyFill="1" applyBorder="1" applyAlignment="1">
      <alignment horizontal="center" wrapText="1"/>
    </xf>
    <xf numFmtId="0" fontId="1" fillId="2" borderId="10" xfId="0" applyFont="1" applyFill="1" applyBorder="1" applyAlignment="1">
      <alignment horizontal="center" wrapText="1"/>
    </xf>
    <xf numFmtId="0" fontId="1" fillId="4" borderId="10" xfId="0" applyFont="1" applyFill="1" applyBorder="1" applyAlignment="1">
      <alignment horizontal="center" wrapText="1"/>
    </xf>
    <xf numFmtId="0" fontId="1" fillId="3" borderId="10" xfId="0" applyFont="1" applyFill="1" applyBorder="1" applyAlignment="1">
      <alignment horizontal="center" wrapText="1"/>
    </xf>
    <xf numFmtId="0" fontId="1" fillId="7" borderId="10" xfId="0" applyFont="1" applyFill="1" applyBorder="1" applyAlignment="1">
      <alignment horizontal="center" wrapText="1"/>
    </xf>
    <xf numFmtId="165" fontId="11" fillId="5" borderId="9" xfId="0" applyNumberFormat="1" applyFont="1" applyFill="1" applyBorder="1" applyAlignment="1">
      <alignment horizontal="center"/>
    </xf>
    <xf numFmtId="165" fontId="11" fillId="6" borderId="9" xfId="0" applyNumberFormat="1" applyFont="1" applyFill="1" applyBorder="1" applyAlignment="1">
      <alignment horizontal="center"/>
    </xf>
    <xf numFmtId="165" fontId="11" fillId="2" borderId="9" xfId="0" applyNumberFormat="1" applyFont="1" applyFill="1" applyBorder="1" applyAlignment="1">
      <alignment horizontal="center"/>
    </xf>
    <xf numFmtId="165" fontId="11" fillId="4" borderId="9" xfId="0" applyNumberFormat="1" applyFont="1" applyFill="1" applyBorder="1" applyAlignment="1">
      <alignment horizontal="center"/>
    </xf>
    <xf numFmtId="165" fontId="11" fillId="3" borderId="9" xfId="0" applyNumberFormat="1" applyFont="1" applyFill="1" applyBorder="1" applyAlignment="1">
      <alignment horizontal="center"/>
    </xf>
    <xf numFmtId="165" fontId="11" fillId="7" borderId="9" xfId="0" applyNumberFormat="1" applyFont="1" applyFill="1" applyBorder="1" applyAlignment="1">
      <alignment horizontal="center"/>
    </xf>
    <xf numFmtId="0" fontId="6" fillId="0" borderId="0" xfId="0" applyFont="1" applyAlignment="1">
      <alignment horizontal="left" vertical="top" wrapText="1"/>
    </xf>
    <xf numFmtId="0" fontId="1" fillId="0" borderId="0" xfId="0" applyFont="1" applyAlignment="1">
      <alignment horizontal="left" vertical="top" wrapText="1"/>
    </xf>
    <xf numFmtId="0" fontId="6" fillId="7" borderId="13"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4" fillId="0" borderId="0" xfId="0" applyFont="1" applyAlignment="1">
      <alignment horizontal="left" wrapText="1"/>
    </xf>
    <xf numFmtId="0" fontId="6" fillId="6" borderId="1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8" borderId="7" xfId="0" applyFont="1" applyFill="1" applyBorder="1" applyAlignment="1">
      <alignment horizontal="center" vertical="center"/>
    </xf>
    <xf numFmtId="0" fontId="6" fillId="8" borderId="13" xfId="0" applyFont="1" applyFill="1" applyBorder="1" applyAlignment="1">
      <alignment horizontal="center" vertical="center"/>
    </xf>
    <xf numFmtId="0" fontId="6" fillId="3"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center"/>
    </xf>
    <xf numFmtId="0" fontId="6"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6" fillId="0" borderId="0" xfId="0" applyFont="1" applyAlignment="1">
      <alignment horizontal="left" vertical="top"/>
    </xf>
    <xf numFmtId="0" fontId="6"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1" fillId="0" borderId="2" xfId="0" applyFont="1" applyBorder="1" applyAlignment="1">
      <alignment horizontal="left" vertical="top" wrapText="1"/>
    </xf>
    <xf numFmtId="0" fontId="6" fillId="6"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6" fillId="0" borderId="2" xfId="0" applyFont="1" applyBorder="1" applyAlignment="1">
      <alignment horizontal="left" vertical="top" wrapText="1"/>
    </xf>
    <xf numFmtId="0" fontId="1" fillId="0" borderId="0" xfId="0" applyFont="1" applyBorder="1" applyAlignment="1">
      <alignment horizontal="left" vertical="top" wrapText="1"/>
    </xf>
    <xf numFmtId="0" fontId="9" fillId="0" borderId="0" xfId="0" applyFont="1" applyAlignment="1">
      <alignment horizontal="left" vertical="top" wrapText="1"/>
    </xf>
    <xf numFmtId="0" fontId="6" fillId="6" borderId="7" xfId="0" applyFont="1" applyFill="1" applyBorder="1" applyAlignment="1">
      <alignment horizontal="center" wrapText="1"/>
    </xf>
    <xf numFmtId="0" fontId="5" fillId="6" borderId="13" xfId="0" applyFont="1" applyFill="1" applyBorder="1" applyAlignment="1">
      <alignment horizontal="center" wrapText="1"/>
    </xf>
    <xf numFmtId="0" fontId="5" fillId="6" borderId="8" xfId="0" applyFont="1" applyFill="1" applyBorder="1" applyAlignment="1">
      <alignment horizontal="center" wrapText="1"/>
    </xf>
    <xf numFmtId="0" fontId="6" fillId="2" borderId="7" xfId="0" applyFont="1" applyFill="1" applyBorder="1" applyAlignment="1">
      <alignment horizontal="center" wrapText="1"/>
    </xf>
    <xf numFmtId="0" fontId="5" fillId="2" borderId="13" xfId="0" applyFont="1" applyFill="1" applyBorder="1" applyAlignment="1">
      <alignment horizontal="center" wrapText="1"/>
    </xf>
    <xf numFmtId="0" fontId="5" fillId="2" borderId="8" xfId="0" applyFont="1" applyFill="1" applyBorder="1" applyAlignment="1">
      <alignment horizontal="center" wrapText="1"/>
    </xf>
    <xf numFmtId="0" fontId="6" fillId="4" borderId="7" xfId="0" applyFont="1" applyFill="1" applyBorder="1" applyAlignment="1">
      <alignment horizontal="center" wrapText="1"/>
    </xf>
    <xf numFmtId="0" fontId="5" fillId="4" borderId="13" xfId="0" applyFont="1" applyFill="1" applyBorder="1" applyAlignment="1">
      <alignment horizontal="center" wrapText="1"/>
    </xf>
    <xf numFmtId="0" fontId="5" fillId="4" borderId="8" xfId="0" applyFont="1" applyFill="1" applyBorder="1" applyAlignment="1">
      <alignment horizontal="center" wrapText="1"/>
    </xf>
    <xf numFmtId="0" fontId="6" fillId="3" borderId="6" xfId="0" applyFont="1" applyFill="1" applyBorder="1" applyAlignment="1">
      <alignment horizontal="center" wrapText="1"/>
    </xf>
    <xf numFmtId="0" fontId="5" fillId="3" borderId="6" xfId="0" applyFont="1" applyFill="1" applyBorder="1" applyAlignment="1">
      <alignment horizontal="center" wrapText="1"/>
    </xf>
    <xf numFmtId="0" fontId="6" fillId="7" borderId="6" xfId="0" applyFont="1" applyFill="1" applyBorder="1" applyAlignment="1">
      <alignment horizontal="center" wrapText="1"/>
    </xf>
    <xf numFmtId="0" fontId="5" fillId="7" borderId="6" xfId="0" applyFont="1" applyFill="1" applyBorder="1" applyAlignment="1">
      <alignment horizontal="center" wrapText="1"/>
    </xf>
    <xf numFmtId="0" fontId="6" fillId="0" borderId="0" xfId="0" applyFont="1" applyBorder="1" applyAlignment="1">
      <alignment horizontal="left" vertical="top" wrapText="1"/>
    </xf>
    <xf numFmtId="0" fontId="6" fillId="5" borderId="7" xfId="0" applyFont="1" applyFill="1" applyBorder="1" applyAlignment="1">
      <alignment horizontal="center" wrapText="1"/>
    </xf>
    <xf numFmtId="0" fontId="5" fillId="5" borderId="13" xfId="0" applyFont="1" applyFill="1" applyBorder="1" applyAlignment="1">
      <alignment horizontal="center" wrapText="1"/>
    </xf>
    <xf numFmtId="0" fontId="5" fillId="5" borderId="8" xfId="0" applyFont="1" applyFill="1" applyBorder="1" applyAlignment="1">
      <alignment horizontal="center" wrapText="1"/>
    </xf>
    <xf numFmtId="0" fontId="6"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7" borderId="7" xfId="0" applyFont="1" applyFill="1" applyBorder="1" applyAlignment="1">
      <alignment horizontal="center" vertical="center" wrapText="1"/>
    </xf>
  </cellXfs>
  <cellStyles count="4">
    <cellStyle name="Currency" xfId="2" builtinId="4"/>
    <cellStyle name="Currency 2" xfId="3" xr:uid="{382CCDB8-A262-442A-A410-BB64A071DA4E}"/>
    <cellStyle name="Normal" xfId="0" builtinId="0"/>
    <cellStyle name="Percent" xfId="1" builtinId="5"/>
  </cellStyles>
  <dxfs count="0"/>
  <tableStyles count="0" defaultTableStyle="TableStyleMedium2" defaultPivotStyle="PivotStyleLight16"/>
  <colors>
    <mruColors>
      <color rgb="FFFCB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9C9D-E43A-4EA1-95A7-AA682598E3F2}">
  <dimension ref="A1:Q16"/>
  <sheetViews>
    <sheetView tabSelected="1" workbookViewId="0">
      <pane xSplit="2" ySplit="3" topLeftCell="C4" activePane="bottomRight" state="frozen"/>
      <selection pane="topRight" activeCell="C1" sqref="C1"/>
      <selection pane="bottomLeft" activeCell="A4" sqref="A4"/>
      <selection pane="bottomRight" activeCell="B12" sqref="B12"/>
    </sheetView>
  </sheetViews>
  <sheetFormatPr defaultColWidth="8.7109375" defaultRowHeight="12.75" x14ac:dyDescent="0.2"/>
  <cols>
    <col min="1" max="1" width="6.85546875" style="8" customWidth="1"/>
    <col min="2" max="2" width="81.85546875" style="1" customWidth="1"/>
    <col min="3" max="10" width="15.5703125" style="16" customWidth="1"/>
    <col min="11" max="11" width="15.5703125" style="19" customWidth="1"/>
    <col min="12" max="15" width="15.5703125" style="16" customWidth="1"/>
    <col min="16" max="16" width="15.5703125" style="32" customWidth="1"/>
    <col min="17" max="17" width="15.5703125" style="1" customWidth="1"/>
    <col min="18" max="16384" width="8.7109375" style="1"/>
  </cols>
  <sheetData>
    <row r="1" spans="1:17" x14ac:dyDescent="0.2">
      <c r="A1" s="31" t="s">
        <v>122</v>
      </c>
    </row>
    <row r="2" spans="1:17" x14ac:dyDescent="0.2">
      <c r="A2" s="5" t="s">
        <v>141</v>
      </c>
      <c r="C2" s="33"/>
      <c r="D2" s="33"/>
      <c r="E2" s="33"/>
      <c r="F2" s="33"/>
      <c r="G2" s="33"/>
      <c r="H2" s="33"/>
      <c r="I2" s="33"/>
      <c r="J2" s="33"/>
      <c r="K2" s="34"/>
      <c r="L2" s="33"/>
      <c r="M2" s="33"/>
      <c r="N2" s="33"/>
      <c r="O2" s="33"/>
      <c r="P2" s="35"/>
    </row>
    <row r="3" spans="1:17" ht="63.75" x14ac:dyDescent="0.2">
      <c r="A3" s="31" t="s">
        <v>123</v>
      </c>
      <c r="B3" s="5" t="s">
        <v>124</v>
      </c>
      <c r="C3" s="36" t="s">
        <v>125</v>
      </c>
      <c r="D3" s="36" t="s">
        <v>126</v>
      </c>
      <c r="E3" s="36" t="s">
        <v>127</v>
      </c>
      <c r="F3" s="36" t="s">
        <v>128</v>
      </c>
      <c r="G3" s="37" t="s">
        <v>129</v>
      </c>
      <c r="H3" s="36" t="s">
        <v>130</v>
      </c>
      <c r="I3" s="37" t="s">
        <v>131</v>
      </c>
      <c r="J3" s="37" t="s">
        <v>132</v>
      </c>
      <c r="K3" s="38" t="s">
        <v>133</v>
      </c>
      <c r="L3" s="39" t="s">
        <v>134</v>
      </c>
      <c r="M3" s="40" t="s">
        <v>135</v>
      </c>
      <c r="N3" s="40" t="s">
        <v>136</v>
      </c>
      <c r="O3" s="40" t="s">
        <v>137</v>
      </c>
      <c r="P3" s="41" t="s">
        <v>138</v>
      </c>
      <c r="Q3" s="40" t="s">
        <v>139</v>
      </c>
    </row>
    <row r="4" spans="1:17" ht="14.45" customHeight="1" x14ac:dyDescent="0.2">
      <c r="A4" s="70" t="s">
        <v>184</v>
      </c>
      <c r="B4" s="74" t="s">
        <v>153</v>
      </c>
      <c r="C4" s="51">
        <f>'1. SPM Summary'!D10</f>
        <v>0.13059267438337677</v>
      </c>
      <c r="D4" s="51">
        <f>'1. SPM Summary'!F10</f>
        <v>8.7897885040549031E-2</v>
      </c>
      <c r="E4" s="51">
        <f>'1. SPM Summary'!I10</f>
        <v>-0.32693096718036418</v>
      </c>
      <c r="F4" s="51">
        <f>'1. SPM Summary'!I11</f>
        <v>-0.34830742466276998</v>
      </c>
      <c r="G4" s="51">
        <f>'3. Individuals Race'!I54</f>
        <v>-0.27238767689568816</v>
      </c>
      <c r="H4" s="51">
        <f>'3. Individuals Race'!I44</f>
        <v>-0.35340729001584786</v>
      </c>
      <c r="I4" s="51">
        <f>'3. Individuals Race'!I49</f>
        <v>-0.34610684680776782</v>
      </c>
      <c r="J4" s="51">
        <f>'3. Individuals Race'!I39</f>
        <v>-0.35138804457953393</v>
      </c>
      <c r="K4" s="52">
        <f>'5. Household Resources'!B15</f>
        <v>470.44900000000001</v>
      </c>
      <c r="L4" s="53">
        <f>'5. Household Resources'!B20</f>
        <v>6304.9554787022607</v>
      </c>
      <c r="M4" s="51">
        <f>'2. Poverty_Individuals_No'!I39</f>
        <v>-0.31380744537250843</v>
      </c>
      <c r="N4" s="51">
        <f>'2. Poverty_Individuals_No'!I44</f>
        <v>-0.17700990060340963</v>
      </c>
      <c r="O4" s="71">
        <f>'7. Program Summary'!B57</f>
        <v>0</v>
      </c>
      <c r="P4" s="72">
        <f>'8. Costs'!D11</f>
        <v>8853.9656959999993</v>
      </c>
      <c r="Q4" s="73">
        <f>P4/(E4*100)</f>
        <v>-270.82064976473657</v>
      </c>
    </row>
    <row r="5" spans="1:17" ht="14.45" customHeight="1" x14ac:dyDescent="0.2">
      <c r="A5" s="75" t="s">
        <v>185</v>
      </c>
      <c r="B5" s="76" t="s">
        <v>154</v>
      </c>
      <c r="C5" s="77">
        <f>'1. SPM Summary'!D10</f>
        <v>0.13059267438337677</v>
      </c>
      <c r="D5" s="77">
        <f>'1. SPM Summary'!K10</f>
        <v>6.3855400570365525E-2</v>
      </c>
      <c r="E5" s="77">
        <f>'1. SPM Summary'!N10</f>
        <v>-0.51103382427939825</v>
      </c>
      <c r="F5" s="77">
        <f>'1. SPM Summary'!N11</f>
        <v>-0.54946590137791518</v>
      </c>
      <c r="G5" s="77">
        <f>'3. Individuals Race'!N54</f>
        <v>-0.46618991581424829</v>
      </c>
      <c r="H5" s="77">
        <f>'3. Individuals Race'!N44</f>
        <v>-0.52936481312249117</v>
      </c>
      <c r="I5" s="77">
        <f>'3. Individuals Race'!N49</f>
        <v>-0.54325872712749357</v>
      </c>
      <c r="J5" s="77">
        <f>'3. Individuals Race'!N39</f>
        <v>-0.49890577507598788</v>
      </c>
      <c r="K5" s="78">
        <f>'5. Household Resources'!C15</f>
        <v>470.44900000000001</v>
      </c>
      <c r="L5" s="79">
        <f>'5. Household Resources'!C20</f>
        <v>12607.29643383236</v>
      </c>
      <c r="M5" s="77">
        <f>'2. Poverty_Individuals_No'!N39</f>
        <v>-0.46868229377222614</v>
      </c>
      <c r="N5" s="77">
        <f>'2. Poverty_Individuals_No'!N44</f>
        <v>-0.29942100021480605</v>
      </c>
      <c r="O5" s="80">
        <f>'7. Program Summary'!B57</f>
        <v>0</v>
      </c>
      <c r="P5" s="81">
        <f>'8. Costs'!G11</f>
        <v>17705.922431999999</v>
      </c>
      <c r="Q5" s="82">
        <f t="shared" ref="Q5:Q9" si="0">P5/(E5*100)</f>
        <v>-346.47261278579504</v>
      </c>
    </row>
    <row r="6" spans="1:17" ht="14.45" customHeight="1" x14ac:dyDescent="0.2">
      <c r="A6" s="65" t="s">
        <v>186</v>
      </c>
      <c r="B6" s="66" t="s">
        <v>155</v>
      </c>
      <c r="C6" s="42">
        <f>'1. SPM Summary'!D10</f>
        <v>0.13059267438337677</v>
      </c>
      <c r="D6" s="42">
        <f>'1. SPM Summary'!P10</f>
        <v>0.11264769287393619</v>
      </c>
      <c r="E6" s="42">
        <f>'1. SPM Summary'!S10</f>
        <v>-0.13741185402758552</v>
      </c>
      <c r="F6" s="42">
        <f>'1. SPM Summary'!S11</f>
        <v>-0.14092164137303867</v>
      </c>
      <c r="G6" s="42">
        <f>'3. Individuals Race'!S54</f>
        <v>-0.11666515796143762</v>
      </c>
      <c r="H6" s="42">
        <f>'3. Individuals Race'!S44</f>
        <v>-0.16245792219510216</v>
      </c>
      <c r="I6" s="42">
        <f>'3. Individuals Race'!S49</f>
        <v>-0.14792871236847813</v>
      </c>
      <c r="J6" s="42">
        <f>'3. Individuals Race'!S39</f>
        <v>-0.13864235055724414</v>
      </c>
      <c r="K6" s="43">
        <f>'5. Household Resources'!D15</f>
        <v>470.44900000000001</v>
      </c>
      <c r="L6" s="44">
        <f>'5. Household Resources'!D20</f>
        <v>3044.6658405055596</v>
      </c>
      <c r="M6" s="42">
        <f>'2. Poverty_Individuals_No'!S39</f>
        <v>-0.12118429797934818</v>
      </c>
      <c r="N6" s="42">
        <f>'2. Poverty_Individuals_No'!S44</f>
        <v>-7.5806987053057176E-2</v>
      </c>
      <c r="O6" s="67">
        <f>'7. Program Summary'!B57</f>
        <v>0</v>
      </c>
      <c r="P6" s="68">
        <f>'8. Costs'!J11</f>
        <v>3895.3972480000011</v>
      </c>
      <c r="Q6" s="69">
        <f t="shared" si="0"/>
        <v>-283.48334833019555</v>
      </c>
    </row>
    <row r="7" spans="1:17" ht="14.45" customHeight="1" x14ac:dyDescent="0.2">
      <c r="A7" s="83" t="s">
        <v>187</v>
      </c>
      <c r="B7" s="84" t="s">
        <v>156</v>
      </c>
      <c r="C7" s="48">
        <f>'1. SPM Summary'!D10</f>
        <v>0.13059267438337677</v>
      </c>
      <c r="D7" s="48">
        <f>'1. SPM Summary'!U10</f>
        <v>9.7638416296730299E-2</v>
      </c>
      <c r="E7" s="48">
        <f>'1. SPM Summary'!X10</f>
        <v>-0.25234384885865579</v>
      </c>
      <c r="F7" s="48">
        <f>'1. SPM Summary'!X11</f>
        <v>-0.26140190179965866</v>
      </c>
      <c r="G7" s="48">
        <f>'3. Individuals Race'!X54</f>
        <v>-0.19787574303732544</v>
      </c>
      <c r="H7" s="48">
        <f>'3. Individuals Race'!X44</f>
        <v>-0.28777169826598958</v>
      </c>
      <c r="I7" s="48">
        <f>'3. Individuals Race'!X49</f>
        <v>-0.27747478006951021</v>
      </c>
      <c r="J7" s="48">
        <f>'3. Individuals Race'!X39</f>
        <v>-0.27580547112462012</v>
      </c>
      <c r="K7" s="49">
        <f>'5. Household Resources'!E15</f>
        <v>470.44900000000001</v>
      </c>
      <c r="L7" s="50">
        <f>'5. Household Resources'!E20</f>
        <v>6086.6959011497529</v>
      </c>
      <c r="M7" s="48">
        <f>'2. Poverty_Individuals_No'!X39</f>
        <v>-0.24864501894575286</v>
      </c>
      <c r="N7" s="48">
        <f>'2. Poverty_Individuals_No'!X44</f>
        <v>-0.13779804331269904</v>
      </c>
      <c r="O7" s="85">
        <f>'7. Program Summary'!B57</f>
        <v>0</v>
      </c>
      <c r="P7" s="86">
        <f>'8. Costs'!M11</f>
        <v>7788.7962879999977</v>
      </c>
      <c r="Q7" s="87">
        <f t="shared" si="0"/>
        <v>-308.65806015199126</v>
      </c>
    </row>
    <row r="8" spans="1:17" ht="14.45" customHeight="1" x14ac:dyDescent="0.2">
      <c r="A8" s="88" t="s">
        <v>188</v>
      </c>
      <c r="B8" s="89" t="s">
        <v>157</v>
      </c>
      <c r="C8" s="45">
        <f>'1. SPM Summary'!D10</f>
        <v>0.13059267438337677</v>
      </c>
      <c r="D8" s="45">
        <f>'1. SPM Summary'!Z10</f>
        <v>0.10669340724549503</v>
      </c>
      <c r="E8" s="45">
        <f>'1. SPM Summary'!AC10</f>
        <v>-0.18300618507682456</v>
      </c>
      <c r="F8" s="45">
        <f>'1. SPM Summary'!AC11</f>
        <v>-0.21175478250555185</v>
      </c>
      <c r="G8" s="45">
        <f>'3. Individuals Race'!AC54</f>
        <v>-0.14695392414230107</v>
      </c>
      <c r="H8" s="45">
        <f>'3. Individuals Race'!AC44</f>
        <v>-0.19282334841000839</v>
      </c>
      <c r="I8" s="45">
        <f>'3. Individuals Race'!AC49</f>
        <v>-0.21504255780614381</v>
      </c>
      <c r="J8" s="45">
        <f>'3. Individuals Race'!AC39</f>
        <v>-0.14441742654508616</v>
      </c>
      <c r="K8" s="46">
        <f>'5. Household Resources'!F15</f>
        <v>352.54199999999997</v>
      </c>
      <c r="L8" s="47">
        <f>'5. Household Resources'!F20</f>
        <v>4559.2581876769291</v>
      </c>
      <c r="M8" s="45">
        <f>'2. Poverty_Individuals_No'!AC39</f>
        <v>-0.16505759097729941</v>
      </c>
      <c r="N8" s="45">
        <f>'2. Poverty_Individuals_No'!AC44</f>
        <v>-0.13138315530473163</v>
      </c>
      <c r="O8" s="90">
        <f>'7. Program Summary'!B57</f>
        <v>0</v>
      </c>
      <c r="P8" s="91">
        <f>'8. Costs'!P11</f>
        <v>6198.7065599999987</v>
      </c>
      <c r="Q8" s="92">
        <f t="shared" si="0"/>
        <v>-338.71568643419511</v>
      </c>
    </row>
    <row r="9" spans="1:17" ht="14.45" customHeight="1" x14ac:dyDescent="0.2">
      <c r="A9" s="93" t="s">
        <v>189</v>
      </c>
      <c r="B9" s="94" t="s">
        <v>152</v>
      </c>
      <c r="C9" s="95">
        <f>'1. SPM Summary'!D10</f>
        <v>0.13059267438337677</v>
      </c>
      <c r="D9" s="95">
        <f>'1. SPM Summary'!AE10</f>
        <v>0.10582233539396034</v>
      </c>
      <c r="E9" s="95">
        <f>'1. SPM Summary'!AH10</f>
        <v>-0.18967632837274576</v>
      </c>
      <c r="F9" s="95">
        <f>'1. SPM Summary'!AH11</f>
        <v>-0.21930662730393868</v>
      </c>
      <c r="G9" s="95">
        <f>'3. Individuals Race'!AH54</f>
        <v>-0.14695392414230107</v>
      </c>
      <c r="H9" s="95">
        <f>'3. Individuals Race'!AH44</f>
        <v>-0.19889643365298973</v>
      </c>
      <c r="I9" s="95">
        <f>'3. Individuals Race'!AH49</f>
        <v>-0.22680745039330924</v>
      </c>
      <c r="J9" s="95">
        <f>'3. Individuals Race'!AH39</f>
        <v>-0.15920972644376899</v>
      </c>
      <c r="K9" s="96">
        <f>'5. Household Resources'!G15</f>
        <v>360.14800000000002</v>
      </c>
      <c r="L9" s="97">
        <f>'5. Household Resources'!G20</f>
        <v>4693.4593555982538</v>
      </c>
      <c r="M9" s="95">
        <f>'2. Poverty_Individuals_No'!AH39</f>
        <v>-0.17425296177274702</v>
      </c>
      <c r="N9" s="95">
        <f>'2. Poverty_Individuals_No'!AH44</f>
        <v>-0.13483957898025739</v>
      </c>
      <c r="O9" s="98">
        <f>'7. Program Summary'!B57</f>
        <v>0</v>
      </c>
      <c r="P9" s="99">
        <f>'8. Costs'!S11</f>
        <v>6596.4578560000009</v>
      </c>
      <c r="Q9" s="100">
        <f t="shared" si="0"/>
        <v>-347.77443830718067</v>
      </c>
    </row>
    <row r="10" spans="1:17" x14ac:dyDescent="0.2">
      <c r="A10" s="54"/>
      <c r="C10" s="55"/>
      <c r="D10" s="55"/>
      <c r="E10" s="55"/>
      <c r="F10" s="55"/>
      <c r="G10" s="55"/>
      <c r="H10" s="55"/>
      <c r="I10" s="55"/>
      <c r="J10" s="55"/>
      <c r="K10" s="56"/>
      <c r="L10" s="57"/>
      <c r="M10" s="55"/>
      <c r="N10" s="55"/>
      <c r="O10" s="58"/>
      <c r="P10" s="59"/>
      <c r="Q10" s="59"/>
    </row>
    <row r="11" spans="1:17" x14ac:dyDescent="0.2">
      <c r="B11" s="60" t="s">
        <v>140</v>
      </c>
      <c r="C11" s="55"/>
      <c r="D11" s="18"/>
      <c r="E11" s="18"/>
      <c r="F11" s="18"/>
      <c r="G11" s="18"/>
      <c r="H11" s="18"/>
      <c r="I11" s="18"/>
      <c r="J11" s="18"/>
      <c r="K11" s="61"/>
      <c r="L11" s="18"/>
      <c r="M11" s="18"/>
      <c r="N11" s="18"/>
      <c r="O11" s="18"/>
      <c r="P11" s="62"/>
    </row>
    <row r="12" spans="1:17" ht="65.45" customHeight="1" x14ac:dyDescent="0.2">
      <c r="B12" s="104" t="s">
        <v>151</v>
      </c>
      <c r="C12" s="55"/>
      <c r="D12" s="18"/>
      <c r="E12" s="18"/>
      <c r="F12" s="18"/>
      <c r="G12" s="18"/>
      <c r="H12" s="18"/>
      <c r="I12" s="18"/>
      <c r="J12" s="18"/>
      <c r="K12" s="61"/>
      <c r="L12" s="18"/>
      <c r="M12" s="18"/>
      <c r="N12" s="18"/>
      <c r="O12" s="18"/>
      <c r="P12" s="62"/>
    </row>
    <row r="13" spans="1:17" ht="38.25" x14ac:dyDescent="0.2">
      <c r="B13" s="63" t="s">
        <v>118</v>
      </c>
      <c r="C13" s="64"/>
    </row>
    <row r="14" spans="1:17" x14ac:dyDescent="0.2">
      <c r="B14" s="63" t="s">
        <v>119</v>
      </c>
    </row>
    <row r="15" spans="1:17" ht="157.5" customHeight="1" x14ac:dyDescent="0.2">
      <c r="B15" s="474" t="s">
        <v>150</v>
      </c>
      <c r="C15" s="474"/>
      <c r="D15" s="474"/>
      <c r="E15" s="474"/>
      <c r="F15" s="474"/>
      <c r="G15" s="474"/>
      <c r="H15" s="474"/>
      <c r="I15" s="474"/>
      <c r="J15" s="474"/>
    </row>
    <row r="16" spans="1:17" x14ac:dyDescent="0.2">
      <c r="B16" s="475" t="s">
        <v>120</v>
      </c>
      <c r="C16" s="475"/>
      <c r="D16" s="475"/>
      <c r="E16" s="475"/>
      <c r="F16" s="475"/>
      <c r="G16" s="475"/>
      <c r="H16" s="475"/>
      <c r="I16" s="475"/>
      <c r="J16" s="475"/>
    </row>
  </sheetData>
  <mergeCells count="2">
    <mergeCell ref="B15:J15"/>
    <mergeCell ref="B16:J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AH29"/>
  <sheetViews>
    <sheetView zoomScaleNormal="100" workbookViewId="0">
      <pane xSplit="1" ySplit="7" topLeftCell="AC8" activePane="bottomRight" state="frozen"/>
      <selection pane="topRight" activeCell="B1" sqref="B1"/>
      <selection pane="bottomLeft" activeCell="A8" sqref="A8"/>
      <selection pane="bottomRight" activeCell="AG17" sqref="AG17"/>
    </sheetView>
  </sheetViews>
  <sheetFormatPr defaultColWidth="9.140625" defaultRowHeight="12.75" x14ac:dyDescent="0.2"/>
  <cols>
    <col min="1" max="1" width="41.28515625" style="1" customWidth="1"/>
    <col min="2" max="2" width="15.7109375" style="14" customWidth="1"/>
    <col min="3" max="3" width="10.85546875" style="14" customWidth="1"/>
    <col min="4" max="4" width="15.140625" style="14" customWidth="1"/>
    <col min="5" max="6" width="14" style="14" customWidth="1"/>
    <col min="7" max="7" width="14.140625" style="14" customWidth="1"/>
    <col min="8" max="8" width="15.85546875" style="14" customWidth="1"/>
    <col min="9" max="9" width="13.85546875" style="14" customWidth="1"/>
    <col min="10" max="12" width="13.85546875" style="1" customWidth="1"/>
    <col min="13" max="13" width="14.7109375" style="1" customWidth="1"/>
    <col min="14" max="17" width="13.85546875" style="1" customWidth="1"/>
    <col min="18" max="18" width="14.7109375" style="1" customWidth="1"/>
    <col min="19" max="22" width="13.85546875" style="1" customWidth="1"/>
    <col min="23" max="23" width="14.7109375" style="1" customWidth="1"/>
    <col min="24" max="27" width="13.85546875" style="1" customWidth="1"/>
    <col min="28" max="28" width="14.85546875" style="1" customWidth="1"/>
    <col min="29" max="32" width="13.85546875" style="1" customWidth="1"/>
    <col min="33" max="33" width="14.7109375" style="1" customWidth="1"/>
    <col min="34" max="34" width="13.85546875" style="1" customWidth="1"/>
    <col min="35" max="16384" width="9.140625" style="1"/>
  </cols>
  <sheetData>
    <row r="1" spans="1:34" s="25" customFormat="1" x14ac:dyDescent="0.2">
      <c r="A1" s="23" t="s">
        <v>69</v>
      </c>
      <c r="B1" s="24"/>
      <c r="C1" s="20"/>
      <c r="D1" s="20"/>
      <c r="E1" s="20"/>
      <c r="F1" s="20"/>
      <c r="G1" s="20"/>
      <c r="H1" s="20"/>
      <c r="I1" s="20"/>
    </row>
    <row r="2" spans="1:34" s="25" customFormat="1" ht="14.45" customHeight="1" x14ac:dyDescent="0.2">
      <c r="A2" s="492" t="s">
        <v>177</v>
      </c>
      <c r="B2" s="492"/>
      <c r="C2" s="492"/>
      <c r="D2" s="492"/>
      <c r="E2" s="492"/>
      <c r="F2" s="492"/>
      <c r="G2" s="492"/>
      <c r="H2" s="492"/>
      <c r="I2" s="492"/>
    </row>
    <row r="3" spans="1:34" s="25" customFormat="1" x14ac:dyDescent="0.2">
      <c r="A3" s="29" t="s">
        <v>118</v>
      </c>
      <c r="B3" s="24"/>
      <c r="C3" s="20"/>
      <c r="D3" s="20"/>
      <c r="E3" s="20"/>
      <c r="F3" s="20"/>
      <c r="G3" s="20"/>
      <c r="H3" s="20"/>
      <c r="I3" s="20"/>
    </row>
    <row r="4" spans="1:34" s="25" customFormat="1" x14ac:dyDescent="0.2">
      <c r="A4" s="28" t="s">
        <v>119</v>
      </c>
      <c r="B4" s="24"/>
      <c r="C4" s="20"/>
      <c r="D4" s="20"/>
      <c r="E4" s="20"/>
      <c r="F4" s="20"/>
      <c r="G4" s="20"/>
      <c r="H4" s="20"/>
      <c r="I4" s="20"/>
    </row>
    <row r="5" spans="1:34" s="25" customFormat="1" x14ac:dyDescent="0.2">
      <c r="A5" s="25" t="s">
        <v>100</v>
      </c>
      <c r="B5" s="20"/>
      <c r="C5" s="20"/>
      <c r="D5" s="20"/>
      <c r="E5" s="493"/>
      <c r="F5" s="493"/>
      <c r="G5" s="493"/>
      <c r="H5" s="20"/>
      <c r="I5" s="20"/>
    </row>
    <row r="6" spans="1:34" s="25" customFormat="1" ht="30" customHeight="1" x14ac:dyDescent="0.2">
      <c r="B6" s="487" t="s">
        <v>142</v>
      </c>
      <c r="C6" s="488"/>
      <c r="D6" s="488"/>
      <c r="E6" s="494" t="s">
        <v>159</v>
      </c>
      <c r="F6" s="495"/>
      <c r="G6" s="495"/>
      <c r="H6" s="495"/>
      <c r="I6" s="496"/>
      <c r="J6" s="480" t="s">
        <v>162</v>
      </c>
      <c r="K6" s="481"/>
      <c r="L6" s="481"/>
      <c r="M6" s="481"/>
      <c r="N6" s="481"/>
      <c r="O6" s="482" t="s">
        <v>164</v>
      </c>
      <c r="P6" s="483"/>
      <c r="Q6" s="483"/>
      <c r="R6" s="483"/>
      <c r="S6" s="484"/>
      <c r="T6" s="485" t="s">
        <v>167</v>
      </c>
      <c r="U6" s="486"/>
      <c r="V6" s="486"/>
      <c r="W6" s="486"/>
      <c r="X6" s="486"/>
      <c r="Y6" s="489" t="s">
        <v>171</v>
      </c>
      <c r="Z6" s="490"/>
      <c r="AA6" s="490"/>
      <c r="AB6" s="490"/>
      <c r="AC6" s="491"/>
      <c r="AD6" s="476" t="s">
        <v>174</v>
      </c>
      <c r="AE6" s="477"/>
      <c r="AF6" s="477"/>
      <c r="AG6" s="477"/>
      <c r="AH6" s="478"/>
    </row>
    <row r="7" spans="1:34" s="25" customFormat="1" ht="44.45" customHeight="1" thickBot="1" x14ac:dyDescent="0.25">
      <c r="A7" s="26"/>
      <c r="B7" s="268" t="s">
        <v>63</v>
      </c>
      <c r="C7" s="101" t="s">
        <v>62</v>
      </c>
      <c r="D7" s="101" t="s">
        <v>66</v>
      </c>
      <c r="E7" s="116" t="s">
        <v>61</v>
      </c>
      <c r="F7" s="102" t="s">
        <v>67</v>
      </c>
      <c r="G7" s="102" t="s">
        <v>64</v>
      </c>
      <c r="H7" s="102" t="s">
        <v>65</v>
      </c>
      <c r="I7" s="117" t="s">
        <v>68</v>
      </c>
      <c r="J7" s="103" t="s">
        <v>61</v>
      </c>
      <c r="K7" s="103" t="s">
        <v>67</v>
      </c>
      <c r="L7" s="103" t="s">
        <v>64</v>
      </c>
      <c r="M7" s="123" t="s">
        <v>65</v>
      </c>
      <c r="N7" s="103" t="s">
        <v>68</v>
      </c>
      <c r="O7" s="120" t="s">
        <v>61</v>
      </c>
      <c r="P7" s="121" t="s">
        <v>67</v>
      </c>
      <c r="Q7" s="121" t="s">
        <v>64</v>
      </c>
      <c r="R7" s="121" t="s">
        <v>65</v>
      </c>
      <c r="S7" s="122" t="s">
        <v>68</v>
      </c>
      <c r="T7" s="112" t="s">
        <v>61</v>
      </c>
      <c r="U7" s="112" t="s">
        <v>67</v>
      </c>
      <c r="V7" s="112" t="s">
        <v>64</v>
      </c>
      <c r="W7" s="112" t="s">
        <v>65</v>
      </c>
      <c r="X7" s="112" t="s">
        <v>68</v>
      </c>
      <c r="Y7" s="114" t="s">
        <v>61</v>
      </c>
      <c r="Z7" s="110" t="s">
        <v>67</v>
      </c>
      <c r="AA7" s="110" t="s">
        <v>64</v>
      </c>
      <c r="AB7" s="110" t="s">
        <v>65</v>
      </c>
      <c r="AC7" s="115" t="s">
        <v>68</v>
      </c>
      <c r="AD7" s="106" t="s">
        <v>61</v>
      </c>
      <c r="AE7" s="106" t="s">
        <v>67</v>
      </c>
      <c r="AF7" s="106" t="s">
        <v>64</v>
      </c>
      <c r="AG7" s="106" t="s">
        <v>65</v>
      </c>
      <c r="AH7" s="107" t="s">
        <v>68</v>
      </c>
    </row>
    <row r="8" spans="1:34" ht="15" x14ac:dyDescent="0.2">
      <c r="A8" s="1" t="s">
        <v>56</v>
      </c>
      <c r="B8" s="173">
        <v>18879.900000000001</v>
      </c>
      <c r="C8" s="174">
        <v>2483.61</v>
      </c>
      <c r="D8" s="175">
        <f>C8/$B8</f>
        <v>0.13154783658811753</v>
      </c>
      <c r="E8" s="261">
        <v>1844.34</v>
      </c>
      <c r="F8" s="176">
        <f>E8/$B8</f>
        <v>9.7688017415346468E-2</v>
      </c>
      <c r="G8" s="177">
        <f>E8-C8</f>
        <v>-639.27000000000021</v>
      </c>
      <c r="H8" s="178">
        <f>ROUND((F8-D8)*100,2)</f>
        <v>-3.39</v>
      </c>
      <c r="I8" s="265">
        <f>(E8-C8)/C8</f>
        <v>-0.25739548479833796</v>
      </c>
      <c r="J8" s="179">
        <v>1492.94</v>
      </c>
      <c r="K8" s="180">
        <f>J8/$B8</f>
        <v>7.9075630697196489E-2</v>
      </c>
      <c r="L8" s="181">
        <f>J8-C8</f>
        <v>-990.67000000000007</v>
      </c>
      <c r="M8" s="182">
        <f>ROUND((K8-D8)*100,2)</f>
        <v>-5.25</v>
      </c>
      <c r="N8" s="180">
        <f>(J8-C8)/C8</f>
        <v>-0.39888307745580026</v>
      </c>
      <c r="O8" s="273">
        <v>2229.11</v>
      </c>
      <c r="P8" s="183">
        <f>O8/$B8</f>
        <v>0.11806789230875163</v>
      </c>
      <c r="Q8" s="184">
        <f>O8-C8</f>
        <v>-254.5</v>
      </c>
      <c r="R8" s="185">
        <f>ROUND((P8-D8)*100,2)</f>
        <v>-1.35</v>
      </c>
      <c r="S8" s="270">
        <f>(O8-C8)/C8</f>
        <v>-0.1024718051545935</v>
      </c>
      <c r="T8" s="186">
        <v>1979.6</v>
      </c>
      <c r="U8" s="187">
        <f>T8/$B8</f>
        <v>0.10485225027674934</v>
      </c>
      <c r="V8" s="188">
        <f>T8-C8</f>
        <v>-504.01000000000022</v>
      </c>
      <c r="W8" s="189">
        <f>ROUND((U8-D8)*100,2)</f>
        <v>-2.67</v>
      </c>
      <c r="X8" s="187">
        <f>(T8-C8)/C8</f>
        <v>-0.20293443817668644</v>
      </c>
      <c r="Y8" s="277">
        <v>2108.16</v>
      </c>
      <c r="Z8" s="190">
        <f>Y8/$B8</f>
        <v>0.111661608377163</v>
      </c>
      <c r="AA8" s="191">
        <f>Y8-C8</f>
        <v>-375.45000000000027</v>
      </c>
      <c r="AB8" s="192">
        <f>ROUND((Z8-D8)*100,2)</f>
        <v>-1.99</v>
      </c>
      <c r="AC8" s="281">
        <f>(Y8-C8)/C8</f>
        <v>-0.15117107758464504</v>
      </c>
      <c r="AD8" s="193">
        <v>2091.1999999999998</v>
      </c>
      <c r="AE8" s="194">
        <f>AD8/$B8</f>
        <v>0.11076329853442018</v>
      </c>
      <c r="AF8" s="195">
        <f>AD8-C8</f>
        <v>-392.41000000000031</v>
      </c>
      <c r="AG8" s="196">
        <f>ROUND((AE8-D8)*100,2)</f>
        <v>-2.08</v>
      </c>
      <c r="AH8" s="197">
        <f>(AD8-C8)/C8</f>
        <v>-0.15799984699691186</v>
      </c>
    </row>
    <row r="9" spans="1:34" x14ac:dyDescent="0.2">
      <c r="A9" s="9" t="s">
        <v>12</v>
      </c>
      <c r="B9" s="198"/>
      <c r="C9" s="199"/>
      <c r="D9" s="200"/>
      <c r="E9" s="262"/>
      <c r="F9" s="201"/>
      <c r="G9" s="201"/>
      <c r="H9" s="202"/>
      <c r="I9" s="266"/>
      <c r="J9" s="204"/>
      <c r="K9" s="205"/>
      <c r="L9" s="206">
        <f t="shared" ref="L9:L22" si="0">J9-C9</f>
        <v>0</v>
      </c>
      <c r="M9" s="207">
        <f t="shared" ref="M9:M22" si="1">ROUND((K9-D9)*100,2)</f>
        <v>0</v>
      </c>
      <c r="N9" s="208"/>
      <c r="O9" s="274"/>
      <c r="P9" s="209"/>
      <c r="Q9" s="210"/>
      <c r="R9" s="211"/>
      <c r="S9" s="271"/>
      <c r="T9" s="213"/>
      <c r="U9" s="214"/>
      <c r="V9" s="215"/>
      <c r="W9" s="216"/>
      <c r="X9" s="217"/>
      <c r="Y9" s="278"/>
      <c r="Z9" s="218"/>
      <c r="AA9" s="219"/>
      <c r="AB9" s="220"/>
      <c r="AC9" s="282"/>
      <c r="AD9" s="222"/>
      <c r="AE9" s="223"/>
      <c r="AF9" s="224"/>
      <c r="AG9" s="225"/>
      <c r="AH9" s="226"/>
    </row>
    <row r="10" spans="1:34" x14ac:dyDescent="0.2">
      <c r="A10" s="4" t="s">
        <v>47</v>
      </c>
      <c r="B10" s="227">
        <v>3993.93</v>
      </c>
      <c r="C10" s="228">
        <v>521.57799999999997</v>
      </c>
      <c r="D10" s="229">
        <f t="shared" ref="D10:D13" si="2">C10/$B10</f>
        <v>0.13059267438337677</v>
      </c>
      <c r="E10" s="263">
        <v>351.05799999999999</v>
      </c>
      <c r="F10" s="203">
        <f t="shared" ref="F10:F13" si="3">E10/$B10</f>
        <v>8.7897885040549031E-2</v>
      </c>
      <c r="G10" s="230">
        <f>E10-C10</f>
        <v>-170.51999999999998</v>
      </c>
      <c r="H10" s="231">
        <f t="shared" ref="H10:H13" si="4">ROUND((F10-D10)*100,2)</f>
        <v>-4.2699999999999996</v>
      </c>
      <c r="I10" s="266">
        <f t="shared" ref="I10:I13" si="5">(E10-C10)/C10</f>
        <v>-0.32693096718036418</v>
      </c>
      <c r="J10" s="232">
        <v>255.03399999999999</v>
      </c>
      <c r="K10" s="208">
        <f t="shared" ref="K10:K13" si="6">J10/$B10</f>
        <v>6.3855400570365525E-2</v>
      </c>
      <c r="L10" s="206">
        <f t="shared" si="0"/>
        <v>-266.54399999999998</v>
      </c>
      <c r="M10" s="207">
        <f t="shared" si="1"/>
        <v>-6.67</v>
      </c>
      <c r="N10" s="208">
        <f t="shared" ref="N10:N22" si="7">(J10-C10)/C10</f>
        <v>-0.51103382427939825</v>
      </c>
      <c r="O10" s="275">
        <v>449.90699999999998</v>
      </c>
      <c r="P10" s="212">
        <f t="shared" ref="P10:P13" si="8">O10/$B10</f>
        <v>0.11264769287393619</v>
      </c>
      <c r="Q10" s="210">
        <f t="shared" ref="Q10:Q22" si="9">O10-C10</f>
        <v>-71.670999999999992</v>
      </c>
      <c r="R10" s="211">
        <f t="shared" ref="R10:R22" si="10">ROUND((P10-D10)*100,2)</f>
        <v>-1.79</v>
      </c>
      <c r="S10" s="271">
        <f t="shared" ref="S10:S22" si="11">(O10-C10)/C10</f>
        <v>-0.13741185402758552</v>
      </c>
      <c r="T10" s="233">
        <v>389.96100000000001</v>
      </c>
      <c r="U10" s="217">
        <f t="shared" ref="U10:U13" si="12">T10/$B10</f>
        <v>9.7638416296730299E-2</v>
      </c>
      <c r="V10" s="215">
        <f t="shared" ref="V10:V22" si="13">T10-C10</f>
        <v>-131.61699999999996</v>
      </c>
      <c r="W10" s="216">
        <f t="shared" ref="W10:W22" si="14">ROUND((U10-D10)*100,2)</f>
        <v>-3.3</v>
      </c>
      <c r="X10" s="217">
        <f t="shared" ref="X10:X22" si="15">(T10-C10)/C10</f>
        <v>-0.25234384885865579</v>
      </c>
      <c r="Y10" s="279">
        <v>426.12599999999998</v>
      </c>
      <c r="Z10" s="221">
        <f t="shared" ref="Z10:Z13" si="16">Y10/$B10</f>
        <v>0.10669340724549503</v>
      </c>
      <c r="AA10" s="219">
        <f t="shared" ref="AA10:AA22" si="17">Y10-C10</f>
        <v>-95.451999999999998</v>
      </c>
      <c r="AB10" s="220">
        <f t="shared" ref="AB10:AB22" si="18">ROUND((Z10-D10)*100,2)</f>
        <v>-2.39</v>
      </c>
      <c r="AC10" s="282">
        <f t="shared" ref="AC10:AC22" si="19">(Y10-C10)/C10</f>
        <v>-0.18300618507682456</v>
      </c>
      <c r="AD10" s="234">
        <v>422.64699999999999</v>
      </c>
      <c r="AE10" s="235">
        <f t="shared" ref="AE10:AE13" si="20">AD10/$B10</f>
        <v>0.10582233539396034</v>
      </c>
      <c r="AF10" s="224">
        <f t="shared" ref="AF10:AF22" si="21">AD10-C10</f>
        <v>-98.930999999999983</v>
      </c>
      <c r="AG10" s="225">
        <f t="shared" ref="AG10:AG22" si="22">ROUND((AE10-D10)*100,2)</f>
        <v>-2.48</v>
      </c>
      <c r="AH10" s="226">
        <f t="shared" ref="AH10:AH22" si="23">(AD10-C10)/C10</f>
        <v>-0.18967632837274576</v>
      </c>
    </row>
    <row r="11" spans="1:34" x14ac:dyDescent="0.2">
      <c r="A11" s="10" t="s">
        <v>48</v>
      </c>
      <c r="B11" s="227">
        <v>1108.269</v>
      </c>
      <c r="C11" s="228">
        <v>151.751</v>
      </c>
      <c r="D11" s="229">
        <f t="shared" si="2"/>
        <v>0.13692614338215722</v>
      </c>
      <c r="E11" s="263">
        <v>98.894999999999996</v>
      </c>
      <c r="F11" s="203">
        <f t="shared" si="3"/>
        <v>8.9233751011712853E-2</v>
      </c>
      <c r="G11" s="230">
        <f t="shared" ref="G11:G22" si="24">E11-C11</f>
        <v>-52.856000000000009</v>
      </c>
      <c r="H11" s="231">
        <f t="shared" si="4"/>
        <v>-4.7699999999999996</v>
      </c>
      <c r="I11" s="266">
        <f t="shared" si="5"/>
        <v>-0.34830742466276998</v>
      </c>
      <c r="J11" s="232">
        <v>68.369</v>
      </c>
      <c r="K11" s="208">
        <f t="shared" si="6"/>
        <v>6.1689896586478554E-2</v>
      </c>
      <c r="L11" s="206">
        <f t="shared" si="0"/>
        <v>-83.382000000000005</v>
      </c>
      <c r="M11" s="207">
        <f t="shared" si="1"/>
        <v>-7.52</v>
      </c>
      <c r="N11" s="208">
        <f t="shared" si="7"/>
        <v>-0.54946590137791518</v>
      </c>
      <c r="O11" s="275">
        <v>130.36600000000001</v>
      </c>
      <c r="P11" s="212">
        <f t="shared" si="8"/>
        <v>0.1176302865098636</v>
      </c>
      <c r="Q11" s="210">
        <f t="shared" si="9"/>
        <v>-21.384999999999991</v>
      </c>
      <c r="R11" s="211">
        <f t="shared" si="10"/>
        <v>-1.93</v>
      </c>
      <c r="S11" s="271">
        <f t="shared" si="11"/>
        <v>-0.14092164137303867</v>
      </c>
      <c r="T11" s="233">
        <v>112.083</v>
      </c>
      <c r="U11" s="217">
        <f t="shared" si="12"/>
        <v>0.10113338909596857</v>
      </c>
      <c r="V11" s="215">
        <f t="shared" si="13"/>
        <v>-39.668000000000006</v>
      </c>
      <c r="W11" s="216">
        <f t="shared" si="14"/>
        <v>-3.58</v>
      </c>
      <c r="X11" s="217">
        <f t="shared" si="15"/>
        <v>-0.26140190179965866</v>
      </c>
      <c r="Y11" s="279">
        <v>119.617</v>
      </c>
      <c r="Z11" s="221">
        <f t="shared" si="16"/>
        <v>0.10793137767094452</v>
      </c>
      <c r="AA11" s="219">
        <f t="shared" si="17"/>
        <v>-32.134</v>
      </c>
      <c r="AB11" s="220">
        <f t="shared" si="18"/>
        <v>-2.9</v>
      </c>
      <c r="AC11" s="282">
        <f t="shared" si="19"/>
        <v>-0.21175478250555185</v>
      </c>
      <c r="AD11" s="234">
        <v>118.471</v>
      </c>
      <c r="AE11" s="235">
        <f t="shared" si="20"/>
        <v>0.1068973326872808</v>
      </c>
      <c r="AF11" s="224">
        <f t="shared" si="21"/>
        <v>-33.28</v>
      </c>
      <c r="AG11" s="225">
        <f t="shared" si="22"/>
        <v>-3</v>
      </c>
      <c r="AH11" s="226">
        <f t="shared" si="23"/>
        <v>-0.21930662730393868</v>
      </c>
    </row>
    <row r="12" spans="1:34" x14ac:dyDescent="0.2">
      <c r="A12" s="10" t="s">
        <v>49</v>
      </c>
      <c r="B12" s="227">
        <v>2885.67</v>
      </c>
      <c r="C12" s="228">
        <v>369.827</v>
      </c>
      <c r="D12" s="229">
        <f t="shared" si="2"/>
        <v>0.12815983809652523</v>
      </c>
      <c r="E12" s="263">
        <v>252.16300000000001</v>
      </c>
      <c r="F12" s="203">
        <f t="shared" si="3"/>
        <v>8.7384558871943088E-2</v>
      </c>
      <c r="G12" s="230">
        <f t="shared" si="24"/>
        <v>-117.66399999999999</v>
      </c>
      <c r="H12" s="231">
        <f t="shared" si="4"/>
        <v>-4.08</v>
      </c>
      <c r="I12" s="266">
        <f t="shared" si="5"/>
        <v>-0.31815957190794614</v>
      </c>
      <c r="J12" s="232">
        <v>186.66499999999999</v>
      </c>
      <c r="K12" s="208">
        <f t="shared" si="6"/>
        <v>6.4686883808612899E-2</v>
      </c>
      <c r="L12" s="206">
        <f t="shared" si="0"/>
        <v>-183.16200000000001</v>
      </c>
      <c r="M12" s="207">
        <f t="shared" si="1"/>
        <v>-6.35</v>
      </c>
      <c r="N12" s="208">
        <f t="shared" si="7"/>
        <v>-0.49526400181706581</v>
      </c>
      <c r="O12" s="275">
        <v>319.541</v>
      </c>
      <c r="P12" s="212">
        <f t="shared" si="8"/>
        <v>0.11073372908198095</v>
      </c>
      <c r="Q12" s="210">
        <f t="shared" si="9"/>
        <v>-50.286000000000001</v>
      </c>
      <c r="R12" s="211">
        <f t="shared" si="10"/>
        <v>-1.74</v>
      </c>
      <c r="S12" s="271">
        <f t="shared" si="11"/>
        <v>-0.13597168405768104</v>
      </c>
      <c r="T12" s="233">
        <v>277.87799999999999</v>
      </c>
      <c r="U12" s="217">
        <f t="shared" si="12"/>
        <v>9.6295834243000755E-2</v>
      </c>
      <c r="V12" s="215">
        <f t="shared" si="13"/>
        <v>-91.949000000000012</v>
      </c>
      <c r="W12" s="216">
        <f t="shared" si="14"/>
        <v>-3.19</v>
      </c>
      <c r="X12" s="217">
        <f t="shared" si="15"/>
        <v>-0.24862706076084226</v>
      </c>
      <c r="Y12" s="279">
        <v>306.50900000000001</v>
      </c>
      <c r="Z12" s="221">
        <f t="shared" si="16"/>
        <v>0.10621762017139867</v>
      </c>
      <c r="AA12" s="219">
        <f t="shared" si="17"/>
        <v>-63.317999999999984</v>
      </c>
      <c r="AB12" s="220">
        <f t="shared" si="18"/>
        <v>-2.19</v>
      </c>
      <c r="AC12" s="282">
        <f t="shared" si="19"/>
        <v>-0.17120978187098287</v>
      </c>
      <c r="AD12" s="234">
        <v>304.17599999999999</v>
      </c>
      <c r="AE12" s="235">
        <f t="shared" si="20"/>
        <v>0.10540914241753215</v>
      </c>
      <c r="AF12" s="224">
        <f t="shared" si="21"/>
        <v>-65.65100000000001</v>
      </c>
      <c r="AG12" s="225">
        <f t="shared" si="22"/>
        <v>-2.2799999999999998</v>
      </c>
      <c r="AH12" s="226">
        <f t="shared" si="23"/>
        <v>-0.17751813685858525</v>
      </c>
    </row>
    <row r="13" spans="1:34" x14ac:dyDescent="0.2">
      <c r="A13" s="4" t="s">
        <v>50</v>
      </c>
      <c r="B13" s="227">
        <v>14885.93</v>
      </c>
      <c r="C13" s="228">
        <v>1962.029</v>
      </c>
      <c r="D13" s="229">
        <f t="shared" si="2"/>
        <v>0.13180426080197877</v>
      </c>
      <c r="E13" s="263">
        <v>1493.2850000000001</v>
      </c>
      <c r="F13" s="203">
        <f t="shared" si="3"/>
        <v>0.10031519696787504</v>
      </c>
      <c r="G13" s="230">
        <f t="shared" si="24"/>
        <v>-468.74399999999991</v>
      </c>
      <c r="H13" s="231">
        <f t="shared" si="4"/>
        <v>-3.15</v>
      </c>
      <c r="I13" s="266">
        <f t="shared" si="5"/>
        <v>-0.23890778372796728</v>
      </c>
      <c r="J13" s="232">
        <v>1237.9010000000001</v>
      </c>
      <c r="K13" s="208">
        <f t="shared" si="6"/>
        <v>8.3159130803382789E-2</v>
      </c>
      <c r="L13" s="206">
        <f t="shared" si="0"/>
        <v>-724.12799999999993</v>
      </c>
      <c r="M13" s="207">
        <f t="shared" si="1"/>
        <v>-4.8600000000000003</v>
      </c>
      <c r="N13" s="208">
        <f t="shared" si="7"/>
        <v>-0.36907099742154675</v>
      </c>
      <c r="O13" s="275">
        <v>1779.2</v>
      </c>
      <c r="P13" s="212">
        <f t="shared" si="8"/>
        <v>0.1195222602820247</v>
      </c>
      <c r="Q13" s="210">
        <f t="shared" si="9"/>
        <v>-182.82899999999995</v>
      </c>
      <c r="R13" s="211">
        <f t="shared" si="10"/>
        <v>-1.23</v>
      </c>
      <c r="S13" s="271">
        <f t="shared" si="11"/>
        <v>-9.3183637958460325E-2</v>
      </c>
      <c r="T13" s="233">
        <v>1589.6389999999999</v>
      </c>
      <c r="U13" s="217">
        <f t="shared" si="12"/>
        <v>0.10678802063424991</v>
      </c>
      <c r="V13" s="215">
        <f t="shared" si="13"/>
        <v>-372.3900000000001</v>
      </c>
      <c r="W13" s="216">
        <f t="shared" si="14"/>
        <v>-2.5</v>
      </c>
      <c r="X13" s="217">
        <f t="shared" si="15"/>
        <v>-0.18979841786232524</v>
      </c>
      <c r="Y13" s="279">
        <v>1682.0329999999999</v>
      </c>
      <c r="Z13" s="221">
        <f t="shared" si="16"/>
        <v>0.11299482128425969</v>
      </c>
      <c r="AA13" s="219">
        <f t="shared" si="17"/>
        <v>-279.99600000000009</v>
      </c>
      <c r="AB13" s="220">
        <f t="shared" si="18"/>
        <v>-1.88</v>
      </c>
      <c r="AC13" s="282">
        <f t="shared" si="19"/>
        <v>-0.14270737078809748</v>
      </c>
      <c r="AD13" s="234">
        <v>1668.55</v>
      </c>
      <c r="AE13" s="235">
        <f t="shared" si="20"/>
        <v>0.11208906665555998</v>
      </c>
      <c r="AF13" s="224">
        <f t="shared" si="21"/>
        <v>-293.47900000000004</v>
      </c>
      <c r="AG13" s="225">
        <f t="shared" si="22"/>
        <v>-1.97</v>
      </c>
      <c r="AH13" s="226">
        <f t="shared" si="23"/>
        <v>-0.1495793385316935</v>
      </c>
    </row>
    <row r="14" spans="1:34" ht="15" x14ac:dyDescent="0.2">
      <c r="A14" s="9" t="s">
        <v>51</v>
      </c>
      <c r="B14" s="198"/>
      <c r="C14" s="199"/>
      <c r="D14" s="200"/>
      <c r="E14" s="262"/>
      <c r="F14" s="203"/>
      <c r="G14" s="201"/>
      <c r="H14" s="202"/>
      <c r="I14" s="266"/>
      <c r="J14" s="204"/>
      <c r="K14" s="208"/>
      <c r="L14" s="206">
        <f t="shared" si="0"/>
        <v>0</v>
      </c>
      <c r="M14" s="207">
        <f t="shared" si="1"/>
        <v>0</v>
      </c>
      <c r="N14" s="208"/>
      <c r="O14" s="274"/>
      <c r="P14" s="212"/>
      <c r="Q14" s="210"/>
      <c r="R14" s="211"/>
      <c r="S14" s="271"/>
      <c r="T14" s="213"/>
      <c r="U14" s="217"/>
      <c r="V14" s="215"/>
      <c r="W14" s="216"/>
      <c r="X14" s="217"/>
      <c r="Y14" s="278"/>
      <c r="Z14" s="221"/>
      <c r="AA14" s="219"/>
      <c r="AB14" s="220"/>
      <c r="AC14" s="282"/>
      <c r="AD14" s="222"/>
      <c r="AE14" s="235"/>
      <c r="AF14" s="224"/>
      <c r="AG14" s="225"/>
      <c r="AH14" s="226"/>
    </row>
    <row r="15" spans="1:34" x14ac:dyDescent="0.2">
      <c r="A15" s="4" t="s">
        <v>16</v>
      </c>
      <c r="B15" s="227">
        <v>1627.8</v>
      </c>
      <c r="C15" s="228">
        <v>328.16</v>
      </c>
      <c r="D15" s="229">
        <f t="shared" ref="D15:D19" si="25">C15/$B15</f>
        <v>0.20159724781914243</v>
      </c>
      <c r="E15" s="263">
        <v>251.49100000000001</v>
      </c>
      <c r="F15" s="203">
        <f t="shared" ref="F15:F19" si="26">E15/$B15</f>
        <v>0.15449748126305443</v>
      </c>
      <c r="G15" s="230">
        <f t="shared" si="24"/>
        <v>-76.669000000000011</v>
      </c>
      <c r="H15" s="231">
        <f t="shared" ref="H15:H19" si="27">ROUND((F15-D15)*100,2)</f>
        <v>-4.71</v>
      </c>
      <c r="I15" s="266">
        <f t="shared" ref="I15:I19" si="28">(E15-C15)/C15</f>
        <v>-0.23363298391028767</v>
      </c>
      <c r="J15" s="232">
        <v>209.70500000000001</v>
      </c>
      <c r="K15" s="208">
        <f t="shared" ref="K15:K19" si="29">J15/$B15</f>
        <v>0.12882725150509891</v>
      </c>
      <c r="L15" s="206">
        <f t="shared" si="0"/>
        <v>-118.45500000000001</v>
      </c>
      <c r="M15" s="207">
        <f t="shared" si="1"/>
        <v>-7.28</v>
      </c>
      <c r="N15" s="208">
        <f t="shared" si="7"/>
        <v>-0.36096721111652852</v>
      </c>
      <c r="O15" s="275">
        <v>301.33600000000001</v>
      </c>
      <c r="P15" s="212">
        <f t="shared" ref="P15:P19" si="30">O15/$B15</f>
        <v>0.18511856493426712</v>
      </c>
      <c r="Q15" s="210">
        <f t="shared" si="9"/>
        <v>-26.824000000000012</v>
      </c>
      <c r="R15" s="211">
        <f t="shared" si="10"/>
        <v>-1.65</v>
      </c>
      <c r="S15" s="271">
        <f t="shared" si="11"/>
        <v>-8.1740614334471023E-2</v>
      </c>
      <c r="T15" s="233">
        <v>268.34100000000001</v>
      </c>
      <c r="U15" s="217">
        <f t="shared" ref="U15:U19" si="31">T15/$B15</f>
        <v>0.16484887578326576</v>
      </c>
      <c r="V15" s="215">
        <f t="shared" si="13"/>
        <v>-59.819000000000017</v>
      </c>
      <c r="W15" s="216">
        <f t="shared" si="14"/>
        <v>-3.67</v>
      </c>
      <c r="X15" s="217">
        <f t="shared" si="15"/>
        <v>-0.18228607996099466</v>
      </c>
      <c r="Y15" s="279">
        <v>296.07600000000002</v>
      </c>
      <c r="Z15" s="221">
        <f t="shared" ref="Z15:Z19" si="32">Y15/$B15</f>
        <v>0.1818872097309252</v>
      </c>
      <c r="AA15" s="219">
        <f t="shared" si="17"/>
        <v>-32.084000000000003</v>
      </c>
      <c r="AB15" s="220">
        <f t="shared" si="18"/>
        <v>-1.97</v>
      </c>
      <c r="AC15" s="282">
        <f t="shared" si="19"/>
        <v>-9.7769380789858612E-2</v>
      </c>
      <c r="AD15" s="234">
        <v>290.50599999999997</v>
      </c>
      <c r="AE15" s="235">
        <f t="shared" ref="AE15:AE19" si="33">AD15/$B15</f>
        <v>0.17846541344145472</v>
      </c>
      <c r="AF15" s="224">
        <f t="shared" si="21"/>
        <v>-37.654000000000053</v>
      </c>
      <c r="AG15" s="225">
        <f t="shared" si="22"/>
        <v>-2.31</v>
      </c>
      <c r="AH15" s="226">
        <f t="shared" si="23"/>
        <v>-0.11474280838615325</v>
      </c>
    </row>
    <row r="16" spans="1:34" x14ac:dyDescent="0.2">
      <c r="A16" s="4" t="s">
        <v>15</v>
      </c>
      <c r="B16" s="227">
        <v>2625.71</v>
      </c>
      <c r="C16" s="228">
        <v>437.81700000000001</v>
      </c>
      <c r="D16" s="229">
        <f t="shared" si="25"/>
        <v>0.16674232874155942</v>
      </c>
      <c r="E16" s="263">
        <v>309.03300000000002</v>
      </c>
      <c r="F16" s="203">
        <f t="shared" si="26"/>
        <v>0.11769502344127875</v>
      </c>
      <c r="G16" s="230">
        <f t="shared" si="24"/>
        <v>-128.78399999999999</v>
      </c>
      <c r="H16" s="231">
        <f t="shared" si="27"/>
        <v>-4.9000000000000004</v>
      </c>
      <c r="I16" s="266">
        <f t="shared" si="28"/>
        <v>-0.29415029567147916</v>
      </c>
      <c r="J16" s="232">
        <v>243.44200000000001</v>
      </c>
      <c r="K16" s="208">
        <f t="shared" si="29"/>
        <v>9.2714732396189978E-2</v>
      </c>
      <c r="L16" s="206">
        <f t="shared" si="0"/>
        <v>-194.375</v>
      </c>
      <c r="M16" s="207">
        <f t="shared" si="1"/>
        <v>-7.4</v>
      </c>
      <c r="N16" s="208">
        <f t="shared" si="7"/>
        <v>-0.44396403063380363</v>
      </c>
      <c r="O16" s="275">
        <v>385.49700000000001</v>
      </c>
      <c r="P16" s="212">
        <f t="shared" si="30"/>
        <v>0.14681628968926499</v>
      </c>
      <c r="Q16" s="210">
        <f t="shared" si="9"/>
        <v>-52.319999999999993</v>
      </c>
      <c r="R16" s="211">
        <f t="shared" si="10"/>
        <v>-1.99</v>
      </c>
      <c r="S16" s="271">
        <f t="shared" si="11"/>
        <v>-0.11950198370552079</v>
      </c>
      <c r="T16" s="233">
        <v>334.68599999999998</v>
      </c>
      <c r="U16" s="217">
        <f t="shared" si="31"/>
        <v>0.1274649523367013</v>
      </c>
      <c r="V16" s="215">
        <f t="shared" si="13"/>
        <v>-103.13100000000003</v>
      </c>
      <c r="W16" s="216">
        <f t="shared" si="14"/>
        <v>-3.93</v>
      </c>
      <c r="X16" s="217">
        <f t="shared" si="15"/>
        <v>-0.2355573218947643</v>
      </c>
      <c r="Y16" s="279">
        <v>367.82</v>
      </c>
      <c r="Z16" s="221">
        <f t="shared" si="32"/>
        <v>0.14008401537108059</v>
      </c>
      <c r="AA16" s="219">
        <f t="shared" si="17"/>
        <v>-69.997000000000014</v>
      </c>
      <c r="AB16" s="220">
        <f t="shared" si="18"/>
        <v>-2.67</v>
      </c>
      <c r="AC16" s="282">
        <f t="shared" si="19"/>
        <v>-0.15987730033324429</v>
      </c>
      <c r="AD16" s="234">
        <v>365.67399999999998</v>
      </c>
      <c r="AE16" s="235">
        <f t="shared" si="33"/>
        <v>0.13926671262249066</v>
      </c>
      <c r="AF16" s="224">
        <f t="shared" si="21"/>
        <v>-72.143000000000029</v>
      </c>
      <c r="AG16" s="225">
        <f t="shared" si="22"/>
        <v>-2.75</v>
      </c>
      <c r="AH16" s="226">
        <f t="shared" si="23"/>
        <v>-0.16477889163737366</v>
      </c>
    </row>
    <row r="17" spans="1:34" x14ac:dyDescent="0.2">
      <c r="A17" s="4" t="s">
        <v>17</v>
      </c>
      <c r="B17" s="227">
        <v>3645.79</v>
      </c>
      <c r="C17" s="228">
        <v>694.21</v>
      </c>
      <c r="D17" s="229">
        <f t="shared" si="25"/>
        <v>0.19041414892245578</v>
      </c>
      <c r="E17" s="263">
        <v>479.59399999999999</v>
      </c>
      <c r="F17" s="203">
        <f t="shared" si="26"/>
        <v>0.1315473463913171</v>
      </c>
      <c r="G17" s="230">
        <f t="shared" si="24"/>
        <v>-214.61600000000004</v>
      </c>
      <c r="H17" s="231">
        <f t="shared" si="27"/>
        <v>-5.89</v>
      </c>
      <c r="I17" s="266">
        <f t="shared" si="28"/>
        <v>-0.30915140951585257</v>
      </c>
      <c r="J17" s="232">
        <v>363.16</v>
      </c>
      <c r="K17" s="208">
        <f t="shared" si="29"/>
        <v>9.9610783945317763E-2</v>
      </c>
      <c r="L17" s="206">
        <f t="shared" si="0"/>
        <v>-331.05</v>
      </c>
      <c r="M17" s="207">
        <f t="shared" si="1"/>
        <v>-9.08</v>
      </c>
      <c r="N17" s="208">
        <f t="shared" si="7"/>
        <v>-0.47687299232220798</v>
      </c>
      <c r="O17" s="275">
        <v>607.45500000000004</v>
      </c>
      <c r="P17" s="212">
        <f t="shared" si="30"/>
        <v>0.16661820894785492</v>
      </c>
      <c r="Q17" s="210">
        <f t="shared" si="9"/>
        <v>-86.754999999999995</v>
      </c>
      <c r="R17" s="211">
        <f t="shared" si="10"/>
        <v>-2.38</v>
      </c>
      <c r="S17" s="271">
        <f t="shared" si="11"/>
        <v>-0.12496938966595121</v>
      </c>
      <c r="T17" s="233">
        <v>520.44299999999998</v>
      </c>
      <c r="U17" s="217">
        <f t="shared" si="31"/>
        <v>0.1427517767068317</v>
      </c>
      <c r="V17" s="215">
        <f t="shared" si="13"/>
        <v>-173.76700000000005</v>
      </c>
      <c r="W17" s="216">
        <f t="shared" si="14"/>
        <v>-4.7699999999999996</v>
      </c>
      <c r="X17" s="217">
        <f t="shared" si="15"/>
        <v>-0.25030898431310417</v>
      </c>
      <c r="Y17" s="279">
        <v>569.83399999999995</v>
      </c>
      <c r="Z17" s="221">
        <f t="shared" si="32"/>
        <v>0.15629918344172317</v>
      </c>
      <c r="AA17" s="219">
        <f t="shared" si="17"/>
        <v>-124.37600000000009</v>
      </c>
      <c r="AB17" s="220">
        <f t="shared" si="18"/>
        <v>-3.41</v>
      </c>
      <c r="AC17" s="282">
        <f t="shared" si="19"/>
        <v>-0.17916192506590237</v>
      </c>
      <c r="AD17" s="234">
        <v>562.26599999999996</v>
      </c>
      <c r="AE17" s="235">
        <f t="shared" si="33"/>
        <v>0.15422336448341786</v>
      </c>
      <c r="AF17" s="224">
        <f t="shared" si="21"/>
        <v>-131.94400000000007</v>
      </c>
      <c r="AG17" s="225">
        <f t="shared" si="22"/>
        <v>-3.62</v>
      </c>
      <c r="AH17" s="226">
        <f t="shared" si="23"/>
        <v>-0.19006352544619073</v>
      </c>
    </row>
    <row r="18" spans="1:34" x14ac:dyDescent="0.2">
      <c r="A18" s="4" t="s">
        <v>18</v>
      </c>
      <c r="B18" s="227">
        <v>10430.799999999999</v>
      </c>
      <c r="C18" s="228">
        <v>931.37599999999998</v>
      </c>
      <c r="D18" s="229">
        <f t="shared" si="25"/>
        <v>8.9290946044406946E-2</v>
      </c>
      <c r="E18" s="263">
        <v>742.15200000000004</v>
      </c>
      <c r="F18" s="203">
        <f t="shared" si="26"/>
        <v>7.1150055604555743E-2</v>
      </c>
      <c r="G18" s="230">
        <f t="shared" si="24"/>
        <v>-189.22399999999993</v>
      </c>
      <c r="H18" s="231">
        <f t="shared" si="27"/>
        <v>-1.81</v>
      </c>
      <c r="I18" s="266">
        <f t="shared" si="28"/>
        <v>-0.20316606826888381</v>
      </c>
      <c r="J18" s="232">
        <v>629.07500000000005</v>
      </c>
      <c r="K18" s="208">
        <f t="shared" si="29"/>
        <v>6.0309372243739702E-2</v>
      </c>
      <c r="L18" s="206">
        <f t="shared" si="0"/>
        <v>-302.30099999999993</v>
      </c>
      <c r="M18" s="207">
        <f t="shared" si="1"/>
        <v>-2.9</v>
      </c>
      <c r="N18" s="208">
        <f t="shared" si="7"/>
        <v>-0.32457460789197912</v>
      </c>
      <c r="O18" s="275">
        <v>853.928</v>
      </c>
      <c r="P18" s="212">
        <f t="shared" si="30"/>
        <v>8.1866012194654295E-2</v>
      </c>
      <c r="Q18" s="210">
        <f t="shared" si="9"/>
        <v>-77.447999999999979</v>
      </c>
      <c r="R18" s="211">
        <f t="shared" si="10"/>
        <v>-0.74</v>
      </c>
      <c r="S18" s="271">
        <f t="shared" si="11"/>
        <v>-8.3154386627956892E-2</v>
      </c>
      <c r="T18" s="233">
        <v>785.01700000000005</v>
      </c>
      <c r="U18" s="217">
        <f t="shared" si="31"/>
        <v>7.525951988342218E-2</v>
      </c>
      <c r="V18" s="215">
        <f t="shared" si="13"/>
        <v>-146.35899999999992</v>
      </c>
      <c r="W18" s="216">
        <f t="shared" si="14"/>
        <v>-1.4</v>
      </c>
      <c r="X18" s="217">
        <f t="shared" si="15"/>
        <v>-0.15714276511312286</v>
      </c>
      <c r="Y18" s="279">
        <v>800.36900000000003</v>
      </c>
      <c r="Z18" s="221">
        <f t="shared" si="32"/>
        <v>7.6731314951873311E-2</v>
      </c>
      <c r="AA18" s="219">
        <f t="shared" si="17"/>
        <v>-131.00699999999995</v>
      </c>
      <c r="AB18" s="220">
        <f t="shared" si="18"/>
        <v>-1.26</v>
      </c>
      <c r="AC18" s="282">
        <f t="shared" si="19"/>
        <v>-0.14065962618749028</v>
      </c>
      <c r="AD18" s="234">
        <v>798.97900000000004</v>
      </c>
      <c r="AE18" s="235">
        <f t="shared" si="33"/>
        <v>7.659805575794762E-2</v>
      </c>
      <c r="AF18" s="224">
        <f t="shared" si="21"/>
        <v>-132.39699999999993</v>
      </c>
      <c r="AG18" s="225">
        <f t="shared" si="22"/>
        <v>-1.27</v>
      </c>
      <c r="AH18" s="226">
        <f t="shared" si="23"/>
        <v>-0.14215204171032961</v>
      </c>
    </row>
    <row r="19" spans="1:34" x14ac:dyDescent="0.2">
      <c r="A19" s="4" t="s">
        <v>52</v>
      </c>
      <c r="B19" s="227">
        <v>549.71500000000003</v>
      </c>
      <c r="C19" s="228">
        <v>92.043999999999997</v>
      </c>
      <c r="D19" s="229">
        <f t="shared" si="25"/>
        <v>0.16743949137280226</v>
      </c>
      <c r="E19" s="263">
        <v>62.073</v>
      </c>
      <c r="F19" s="203">
        <f t="shared" si="26"/>
        <v>0.11291851232002037</v>
      </c>
      <c r="G19" s="230">
        <f t="shared" si="24"/>
        <v>-29.970999999999997</v>
      </c>
      <c r="H19" s="231">
        <f t="shared" si="27"/>
        <v>-5.45</v>
      </c>
      <c r="I19" s="266">
        <f t="shared" si="28"/>
        <v>-0.3256160097344748</v>
      </c>
      <c r="J19" s="232">
        <v>47.552999999999997</v>
      </c>
      <c r="K19" s="208">
        <f t="shared" si="29"/>
        <v>8.6504825227617932E-2</v>
      </c>
      <c r="L19" s="206">
        <f t="shared" si="0"/>
        <v>-44.491</v>
      </c>
      <c r="M19" s="207">
        <f t="shared" si="1"/>
        <v>-8.09</v>
      </c>
      <c r="N19" s="208">
        <f t="shared" si="7"/>
        <v>-0.48336665073225848</v>
      </c>
      <c r="O19" s="275">
        <v>80.891000000000005</v>
      </c>
      <c r="P19" s="212">
        <f t="shared" si="30"/>
        <v>0.14715079632173036</v>
      </c>
      <c r="Q19" s="210">
        <f t="shared" si="9"/>
        <v>-11.152999999999992</v>
      </c>
      <c r="R19" s="211">
        <f t="shared" si="10"/>
        <v>-2.0299999999999998</v>
      </c>
      <c r="S19" s="271">
        <f t="shared" si="11"/>
        <v>-0.12117030985180992</v>
      </c>
      <c r="T19" s="233">
        <v>71.113</v>
      </c>
      <c r="U19" s="217">
        <f t="shared" si="31"/>
        <v>0.12936339739683289</v>
      </c>
      <c r="V19" s="215">
        <f t="shared" si="13"/>
        <v>-20.930999999999997</v>
      </c>
      <c r="W19" s="216">
        <f t="shared" si="14"/>
        <v>-3.81</v>
      </c>
      <c r="X19" s="217">
        <f t="shared" si="15"/>
        <v>-0.22740211203337532</v>
      </c>
      <c r="Y19" s="279">
        <v>74.06</v>
      </c>
      <c r="Z19" s="221">
        <f t="shared" si="32"/>
        <v>0.13472435716689557</v>
      </c>
      <c r="AA19" s="219">
        <f t="shared" si="17"/>
        <v>-17.983999999999995</v>
      </c>
      <c r="AB19" s="220">
        <f t="shared" si="18"/>
        <v>-3.27</v>
      </c>
      <c r="AC19" s="282">
        <f t="shared" si="19"/>
        <v>-0.19538481595758544</v>
      </c>
      <c r="AD19" s="234">
        <v>73.772000000000006</v>
      </c>
      <c r="AE19" s="235">
        <f t="shared" si="33"/>
        <v>0.13420044932374048</v>
      </c>
      <c r="AF19" s="224">
        <f t="shared" si="21"/>
        <v>-18.271999999999991</v>
      </c>
      <c r="AG19" s="225">
        <f t="shared" si="22"/>
        <v>-3.32</v>
      </c>
      <c r="AH19" s="226">
        <f t="shared" si="23"/>
        <v>-0.19851375429142576</v>
      </c>
    </row>
    <row r="20" spans="1:34" x14ac:dyDescent="0.2">
      <c r="A20" s="9" t="s">
        <v>20</v>
      </c>
      <c r="B20" s="198"/>
      <c r="C20" s="199"/>
      <c r="D20" s="200"/>
      <c r="E20" s="262"/>
      <c r="F20" s="203"/>
      <c r="G20" s="201"/>
      <c r="H20" s="202"/>
      <c r="I20" s="266"/>
      <c r="J20" s="204"/>
      <c r="K20" s="208"/>
      <c r="L20" s="206">
        <f t="shared" si="0"/>
        <v>0</v>
      </c>
      <c r="M20" s="207">
        <f t="shared" si="1"/>
        <v>0</v>
      </c>
      <c r="N20" s="208"/>
      <c r="O20" s="274"/>
      <c r="P20" s="212"/>
      <c r="Q20" s="210"/>
      <c r="R20" s="211"/>
      <c r="S20" s="271"/>
      <c r="T20" s="213"/>
      <c r="U20" s="217"/>
      <c r="V20" s="215"/>
      <c r="W20" s="216"/>
      <c r="X20" s="217"/>
      <c r="Y20" s="278"/>
      <c r="Z20" s="221"/>
      <c r="AA20" s="219"/>
      <c r="AB20" s="220"/>
      <c r="AC20" s="282"/>
      <c r="AD20" s="222"/>
      <c r="AE20" s="235"/>
      <c r="AF20" s="224"/>
      <c r="AG20" s="225"/>
      <c r="AH20" s="226"/>
    </row>
    <row r="21" spans="1:34" x14ac:dyDescent="0.2">
      <c r="A21" s="4" t="s">
        <v>22</v>
      </c>
      <c r="B21" s="227">
        <v>8135.46</v>
      </c>
      <c r="C21" s="228">
        <v>1459.43</v>
      </c>
      <c r="D21" s="229">
        <f t="shared" ref="D21:D22" si="34">C21/$B21</f>
        <v>0.17939120836437031</v>
      </c>
      <c r="E21" s="263">
        <v>1001.45</v>
      </c>
      <c r="F21" s="203">
        <f t="shared" ref="F21:F22" si="35">E21/$B21</f>
        <v>0.1230969115452599</v>
      </c>
      <c r="G21" s="230">
        <f t="shared" si="24"/>
        <v>-457.98</v>
      </c>
      <c r="H21" s="231">
        <f t="shared" ref="H21:H22" si="36">ROUND((F21-D21)*100,2)</f>
        <v>-5.63</v>
      </c>
      <c r="I21" s="266">
        <f t="shared" ref="I21:I22" si="37">(E21-C21)/C21</f>
        <v>-0.31380744537250843</v>
      </c>
      <c r="J21" s="232">
        <v>775.42100000000005</v>
      </c>
      <c r="K21" s="208">
        <f t="shared" ref="K21:K22" si="38">J21/$B21</f>
        <v>9.5313725345585867E-2</v>
      </c>
      <c r="L21" s="206">
        <f t="shared" si="0"/>
        <v>-684.00900000000001</v>
      </c>
      <c r="M21" s="207">
        <f t="shared" si="1"/>
        <v>-8.41</v>
      </c>
      <c r="N21" s="208">
        <f t="shared" si="7"/>
        <v>-0.46868229377222614</v>
      </c>
      <c r="O21" s="275">
        <v>1282.57</v>
      </c>
      <c r="P21" s="212">
        <f t="shared" ref="P21:P22" si="39">O21/$B21</f>
        <v>0.15765181071506712</v>
      </c>
      <c r="Q21" s="210">
        <f t="shared" si="9"/>
        <v>-176.86000000000013</v>
      </c>
      <c r="R21" s="211">
        <f t="shared" si="10"/>
        <v>-2.17</v>
      </c>
      <c r="S21" s="271">
        <f t="shared" si="11"/>
        <v>-0.12118429797934818</v>
      </c>
      <c r="T21" s="233">
        <v>1096.55</v>
      </c>
      <c r="U21" s="217">
        <f t="shared" ref="U21:U22" si="40">T21/$B21</f>
        <v>0.13478647796190996</v>
      </c>
      <c r="V21" s="215">
        <f t="shared" si="13"/>
        <v>-362.88000000000011</v>
      </c>
      <c r="W21" s="216">
        <f t="shared" si="14"/>
        <v>-4.46</v>
      </c>
      <c r="X21" s="217">
        <f t="shared" si="15"/>
        <v>-0.24864501894575286</v>
      </c>
      <c r="Y21" s="279">
        <v>1218.54</v>
      </c>
      <c r="Z21" s="221">
        <f t="shared" ref="Z21:Z22" si="41">Y21/$B21</f>
        <v>0.14978132766924057</v>
      </c>
      <c r="AA21" s="219">
        <f t="shared" si="17"/>
        <v>-240.8900000000001</v>
      </c>
      <c r="AB21" s="220">
        <f t="shared" si="18"/>
        <v>-2.96</v>
      </c>
      <c r="AC21" s="282">
        <f t="shared" si="19"/>
        <v>-0.16505759097729941</v>
      </c>
      <c r="AD21" s="234">
        <v>1205.1199999999999</v>
      </c>
      <c r="AE21" s="235">
        <f t="shared" ref="AE21:AE22" si="42">AD21/$B21</f>
        <v>0.14813175899088679</v>
      </c>
      <c r="AF21" s="224">
        <f t="shared" si="21"/>
        <v>-254.31000000000017</v>
      </c>
      <c r="AG21" s="225">
        <f t="shared" si="22"/>
        <v>-3.13</v>
      </c>
      <c r="AH21" s="226">
        <f t="shared" si="23"/>
        <v>-0.17425296177274702</v>
      </c>
    </row>
    <row r="22" spans="1:34" ht="13.5" thickBot="1" x14ac:dyDescent="0.25">
      <c r="A22" s="11" t="s">
        <v>53</v>
      </c>
      <c r="B22" s="236">
        <v>10744.44</v>
      </c>
      <c r="C22" s="237">
        <v>1024.18</v>
      </c>
      <c r="D22" s="238">
        <f t="shared" si="34"/>
        <v>9.5321859491979105E-2</v>
      </c>
      <c r="E22" s="264">
        <v>842.89</v>
      </c>
      <c r="F22" s="239">
        <f t="shared" si="35"/>
        <v>7.8448946617971707E-2</v>
      </c>
      <c r="G22" s="240">
        <f t="shared" si="24"/>
        <v>-181.29000000000008</v>
      </c>
      <c r="H22" s="241">
        <f t="shared" si="36"/>
        <v>-1.69</v>
      </c>
      <c r="I22" s="267">
        <f t="shared" si="37"/>
        <v>-0.17700990060340963</v>
      </c>
      <c r="J22" s="242">
        <v>717.51900000000001</v>
      </c>
      <c r="K22" s="243">
        <f t="shared" si="38"/>
        <v>6.6780492980555523E-2</v>
      </c>
      <c r="L22" s="244">
        <f t="shared" si="0"/>
        <v>-306.66100000000006</v>
      </c>
      <c r="M22" s="245">
        <f t="shared" si="1"/>
        <v>-2.85</v>
      </c>
      <c r="N22" s="243">
        <f t="shared" si="7"/>
        <v>-0.29942100021480605</v>
      </c>
      <c r="O22" s="276">
        <v>946.54</v>
      </c>
      <c r="P22" s="246">
        <f t="shared" si="39"/>
        <v>8.8095796523597308E-2</v>
      </c>
      <c r="Q22" s="247">
        <f t="shared" si="9"/>
        <v>-77.6400000000001</v>
      </c>
      <c r="R22" s="248">
        <f t="shared" si="10"/>
        <v>-0.72</v>
      </c>
      <c r="S22" s="272">
        <f t="shared" si="11"/>
        <v>-7.5806987053057176E-2</v>
      </c>
      <c r="T22" s="249">
        <v>883.05</v>
      </c>
      <c r="U22" s="250">
        <f t="shared" si="40"/>
        <v>8.2186693769056365E-2</v>
      </c>
      <c r="V22" s="251">
        <f t="shared" si="13"/>
        <v>-141.13000000000011</v>
      </c>
      <c r="W22" s="252">
        <f t="shared" si="14"/>
        <v>-1.31</v>
      </c>
      <c r="X22" s="250">
        <f t="shared" si="15"/>
        <v>-0.13779804331269904</v>
      </c>
      <c r="Y22" s="280">
        <v>889.62</v>
      </c>
      <c r="Z22" s="253">
        <f t="shared" si="41"/>
        <v>8.2798172822408603E-2</v>
      </c>
      <c r="AA22" s="254">
        <f t="shared" si="17"/>
        <v>-134.56000000000006</v>
      </c>
      <c r="AB22" s="255">
        <f t="shared" si="18"/>
        <v>-1.25</v>
      </c>
      <c r="AC22" s="283">
        <f t="shared" si="19"/>
        <v>-0.13138315530473163</v>
      </c>
      <c r="AD22" s="256">
        <v>886.08</v>
      </c>
      <c r="AE22" s="257">
        <f t="shared" si="42"/>
        <v>8.2468700090465391E-2</v>
      </c>
      <c r="AF22" s="258">
        <f t="shared" si="21"/>
        <v>-138.10000000000002</v>
      </c>
      <c r="AG22" s="259">
        <f t="shared" si="22"/>
        <v>-1.29</v>
      </c>
      <c r="AH22" s="260">
        <f t="shared" si="23"/>
        <v>-0.13483957898025739</v>
      </c>
    </row>
    <row r="23" spans="1:34" ht="15" customHeight="1" x14ac:dyDescent="0.2">
      <c r="A23" s="497" t="s">
        <v>76</v>
      </c>
      <c r="B23" s="497"/>
      <c r="C23" s="497"/>
      <c r="D23" s="497"/>
      <c r="E23" s="497"/>
      <c r="F23" s="497"/>
      <c r="G23" s="497"/>
      <c r="H23" s="497"/>
      <c r="I23" s="497"/>
    </row>
    <row r="24" spans="1:34" ht="52.5" customHeight="1" x14ac:dyDescent="0.2">
      <c r="A24" s="479" t="s">
        <v>160</v>
      </c>
      <c r="B24" s="479"/>
      <c r="C24" s="479"/>
      <c r="D24" s="479"/>
      <c r="E24" s="479"/>
      <c r="F24" s="30"/>
      <c r="G24" s="30"/>
      <c r="H24" s="30"/>
      <c r="I24" s="30"/>
    </row>
    <row r="25" spans="1:34" ht="209.1" customHeight="1" x14ac:dyDescent="0.2">
      <c r="A25" s="474" t="s">
        <v>143</v>
      </c>
      <c r="B25" s="474"/>
      <c r="C25" s="474"/>
      <c r="D25" s="474"/>
      <c r="E25" s="474"/>
      <c r="F25" s="474"/>
      <c r="G25" s="474"/>
      <c r="H25" s="474"/>
      <c r="I25" s="474"/>
    </row>
    <row r="26" spans="1:34" ht="27.95" customHeight="1" x14ac:dyDescent="0.2">
      <c r="A26" s="475" t="s">
        <v>120</v>
      </c>
      <c r="B26" s="475"/>
      <c r="C26" s="475"/>
      <c r="D26" s="475"/>
      <c r="E26" s="475"/>
      <c r="F26" s="475"/>
      <c r="G26" s="475"/>
      <c r="H26" s="475"/>
      <c r="I26" s="475"/>
    </row>
    <row r="27" spans="1:34" x14ac:dyDescent="0.2">
      <c r="B27" s="17"/>
      <c r="C27" s="17"/>
      <c r="E27" s="17"/>
    </row>
    <row r="29" spans="1:34" x14ac:dyDescent="0.2">
      <c r="B29" s="17"/>
    </row>
  </sheetData>
  <mergeCells count="13">
    <mergeCell ref="A26:I26"/>
    <mergeCell ref="A2:I2"/>
    <mergeCell ref="E5:G5"/>
    <mergeCell ref="E6:I6"/>
    <mergeCell ref="A23:I23"/>
    <mergeCell ref="A25:I25"/>
    <mergeCell ref="AD6:AH6"/>
    <mergeCell ref="A24:E24"/>
    <mergeCell ref="J6:N6"/>
    <mergeCell ref="O6:S6"/>
    <mergeCell ref="T6:X6"/>
    <mergeCell ref="B6:D6"/>
    <mergeCell ref="Y6:AC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AH53"/>
  <sheetViews>
    <sheetView zoomScaleNormal="100" workbookViewId="0">
      <pane xSplit="1" ySplit="7" topLeftCell="B8" activePane="bottomRight" state="frozen"/>
      <selection pane="topRight" activeCell="B1" sqref="B1"/>
      <selection pane="bottomLeft" activeCell="A8" sqref="A8"/>
      <selection pane="bottomRight" activeCell="AA5" sqref="AA5"/>
    </sheetView>
  </sheetViews>
  <sheetFormatPr defaultColWidth="9.140625" defaultRowHeight="12.75" x14ac:dyDescent="0.2"/>
  <cols>
    <col min="1" max="1" width="49.85546875" style="1" customWidth="1"/>
    <col min="2" max="2" width="10.42578125" style="14" customWidth="1"/>
    <col min="3" max="3" width="10.85546875" style="14" customWidth="1"/>
    <col min="4" max="4" width="15.140625" style="14" customWidth="1"/>
    <col min="5" max="9" width="13.7109375" style="14" customWidth="1"/>
    <col min="10" max="34" width="13.85546875" style="1" customWidth="1"/>
    <col min="35" max="16384" width="9.140625" style="1"/>
  </cols>
  <sheetData>
    <row r="1" spans="1:34" s="25" customFormat="1" x14ac:dyDescent="0.2">
      <c r="A1" s="23" t="s">
        <v>23</v>
      </c>
      <c r="B1" s="24" t="s">
        <v>54</v>
      </c>
      <c r="C1" s="20"/>
      <c r="D1" s="20"/>
      <c r="E1" s="20"/>
      <c r="F1" s="20"/>
      <c r="G1" s="20"/>
      <c r="H1" s="20"/>
      <c r="I1" s="20"/>
    </row>
    <row r="2" spans="1:34" s="25" customFormat="1" ht="14.45" customHeight="1" x14ac:dyDescent="0.2">
      <c r="A2" s="492" t="s">
        <v>178</v>
      </c>
      <c r="B2" s="492"/>
      <c r="C2" s="492"/>
      <c r="D2" s="492"/>
      <c r="E2" s="492"/>
      <c r="F2" s="492"/>
      <c r="G2" s="492"/>
      <c r="H2" s="492"/>
      <c r="I2" s="492"/>
    </row>
    <row r="3" spans="1:34" s="25" customFormat="1" x14ac:dyDescent="0.2">
      <c r="A3" s="29" t="s">
        <v>118</v>
      </c>
      <c r="B3" s="24"/>
      <c r="C3" s="20"/>
      <c r="D3" s="20"/>
      <c r="E3" s="20"/>
      <c r="F3" s="20"/>
      <c r="G3" s="20"/>
      <c r="H3" s="20"/>
      <c r="I3" s="20"/>
    </row>
    <row r="4" spans="1:34" s="25" customFormat="1" x14ac:dyDescent="0.2">
      <c r="A4" s="28" t="s">
        <v>119</v>
      </c>
      <c r="B4" s="24"/>
      <c r="C4" s="20"/>
      <c r="D4" s="20"/>
      <c r="E4" s="20"/>
      <c r="F4" s="20"/>
      <c r="G4" s="20"/>
      <c r="H4" s="20"/>
      <c r="I4" s="20"/>
    </row>
    <row r="5" spans="1:34" s="25" customFormat="1" x14ac:dyDescent="0.2">
      <c r="A5" s="25" t="s">
        <v>100</v>
      </c>
      <c r="B5" s="20"/>
      <c r="C5" s="20"/>
      <c r="D5" s="20"/>
      <c r="E5" s="493"/>
      <c r="F5" s="493"/>
      <c r="G5" s="493"/>
      <c r="H5" s="20"/>
      <c r="I5" s="20"/>
    </row>
    <row r="6" spans="1:34" s="25" customFormat="1" ht="30" customHeight="1" x14ac:dyDescent="0.2">
      <c r="B6" s="502" t="s">
        <v>142</v>
      </c>
      <c r="C6" s="502"/>
      <c r="D6" s="502"/>
      <c r="E6" s="494" t="s">
        <v>159</v>
      </c>
      <c r="F6" s="495"/>
      <c r="G6" s="495"/>
      <c r="H6" s="495"/>
      <c r="I6" s="496"/>
      <c r="J6" s="498" t="s">
        <v>162</v>
      </c>
      <c r="K6" s="481"/>
      <c r="L6" s="481"/>
      <c r="M6" s="481"/>
      <c r="N6" s="499"/>
      <c r="O6" s="482" t="s">
        <v>164</v>
      </c>
      <c r="P6" s="483"/>
      <c r="Q6" s="483"/>
      <c r="R6" s="483"/>
      <c r="S6" s="484"/>
      <c r="T6" s="500" t="s">
        <v>167</v>
      </c>
      <c r="U6" s="486"/>
      <c r="V6" s="486"/>
      <c r="W6" s="486"/>
      <c r="X6" s="501"/>
      <c r="Y6" s="489" t="s">
        <v>171</v>
      </c>
      <c r="Z6" s="490"/>
      <c r="AA6" s="490"/>
      <c r="AB6" s="490"/>
      <c r="AC6" s="491"/>
      <c r="AD6" s="476" t="s">
        <v>174</v>
      </c>
      <c r="AE6" s="477"/>
      <c r="AF6" s="477"/>
      <c r="AG6" s="477"/>
      <c r="AH6" s="478"/>
    </row>
    <row r="7" spans="1:34" s="25" customFormat="1" ht="51" customHeight="1" thickBot="1" x14ac:dyDescent="0.25">
      <c r="A7" s="26"/>
      <c r="B7" s="268" t="s">
        <v>63</v>
      </c>
      <c r="C7" s="101" t="s">
        <v>88</v>
      </c>
      <c r="D7" s="101" t="s">
        <v>87</v>
      </c>
      <c r="E7" s="116" t="s">
        <v>89</v>
      </c>
      <c r="F7" s="102" t="s">
        <v>86</v>
      </c>
      <c r="G7" s="102" t="s">
        <v>64</v>
      </c>
      <c r="H7" s="102" t="s">
        <v>65</v>
      </c>
      <c r="I7" s="102" t="s">
        <v>68</v>
      </c>
      <c r="J7" s="118" t="s">
        <v>89</v>
      </c>
      <c r="K7" s="103" t="s">
        <v>86</v>
      </c>
      <c r="L7" s="103" t="s">
        <v>64</v>
      </c>
      <c r="M7" s="103" t="s">
        <v>65</v>
      </c>
      <c r="N7" s="103" t="s">
        <v>68</v>
      </c>
      <c r="O7" s="120" t="s">
        <v>89</v>
      </c>
      <c r="P7" s="121" t="s">
        <v>86</v>
      </c>
      <c r="Q7" s="121" t="s">
        <v>64</v>
      </c>
      <c r="R7" s="121" t="s">
        <v>65</v>
      </c>
      <c r="S7" s="121" t="s">
        <v>68</v>
      </c>
      <c r="T7" s="111" t="s">
        <v>89</v>
      </c>
      <c r="U7" s="112" t="s">
        <v>86</v>
      </c>
      <c r="V7" s="112" t="s">
        <v>64</v>
      </c>
      <c r="W7" s="112" t="s">
        <v>65</v>
      </c>
      <c r="X7" s="112" t="s">
        <v>68</v>
      </c>
      <c r="Y7" s="114" t="s">
        <v>89</v>
      </c>
      <c r="Z7" s="110" t="s">
        <v>86</v>
      </c>
      <c r="AA7" s="110" t="s">
        <v>64</v>
      </c>
      <c r="AB7" s="110" t="s">
        <v>65</v>
      </c>
      <c r="AC7" s="110" t="s">
        <v>68</v>
      </c>
      <c r="AD7" s="108" t="s">
        <v>89</v>
      </c>
      <c r="AE7" s="106" t="s">
        <v>86</v>
      </c>
      <c r="AF7" s="106" t="s">
        <v>64</v>
      </c>
      <c r="AG7" s="106" t="s">
        <v>65</v>
      </c>
      <c r="AH7" s="107" t="s">
        <v>68</v>
      </c>
    </row>
    <row r="8" spans="1:34" ht="15" x14ac:dyDescent="0.2">
      <c r="A8" s="1" t="s">
        <v>56</v>
      </c>
      <c r="B8" s="173">
        <v>18879.900000000001</v>
      </c>
      <c r="C8" s="174"/>
      <c r="D8" s="175"/>
      <c r="E8" s="261"/>
      <c r="F8" s="176"/>
      <c r="G8" s="177"/>
      <c r="H8" s="284"/>
      <c r="I8" s="176"/>
      <c r="J8" s="285"/>
      <c r="K8" s="180"/>
      <c r="L8" s="181"/>
      <c r="M8" s="286"/>
      <c r="N8" s="180"/>
      <c r="O8" s="273"/>
      <c r="P8" s="183"/>
      <c r="Q8" s="184"/>
      <c r="R8" s="287"/>
      <c r="S8" s="183"/>
      <c r="T8" s="288"/>
      <c r="U8" s="187"/>
      <c r="V8" s="188"/>
      <c r="W8" s="289"/>
      <c r="X8" s="187"/>
      <c r="Y8" s="277"/>
      <c r="Z8" s="190"/>
      <c r="AA8" s="191"/>
      <c r="AB8" s="290"/>
      <c r="AC8" s="190"/>
      <c r="AD8" s="291"/>
      <c r="AE8" s="194"/>
      <c r="AF8" s="195"/>
      <c r="AG8" s="292"/>
      <c r="AH8" s="197"/>
    </row>
    <row r="9" spans="1:34" ht="15" x14ac:dyDescent="0.2">
      <c r="A9" s="9" t="s">
        <v>82</v>
      </c>
      <c r="B9" s="198"/>
      <c r="C9" s="199"/>
      <c r="D9" s="229"/>
      <c r="E9" s="262"/>
      <c r="F9" s="201"/>
      <c r="G9" s="230"/>
      <c r="H9" s="202"/>
      <c r="I9" s="203"/>
      <c r="J9" s="293"/>
      <c r="K9" s="205"/>
      <c r="L9" s="206"/>
      <c r="M9" s="294"/>
      <c r="N9" s="208"/>
      <c r="O9" s="274"/>
      <c r="P9" s="209"/>
      <c r="Q9" s="210"/>
      <c r="R9" s="295"/>
      <c r="S9" s="212"/>
      <c r="T9" s="296"/>
      <c r="U9" s="214"/>
      <c r="V9" s="215"/>
      <c r="W9" s="297"/>
      <c r="X9" s="217"/>
      <c r="Y9" s="278"/>
      <c r="Z9" s="218"/>
      <c r="AA9" s="219"/>
      <c r="AB9" s="298"/>
      <c r="AC9" s="221"/>
      <c r="AD9" s="299"/>
      <c r="AE9" s="223"/>
      <c r="AF9" s="224"/>
      <c r="AG9" s="300"/>
      <c r="AH9" s="226"/>
    </row>
    <row r="10" spans="1:34" x14ac:dyDescent="0.2">
      <c r="A10" s="4" t="s">
        <v>0</v>
      </c>
      <c r="B10" s="227"/>
      <c r="C10" s="228">
        <v>657.04899999999998</v>
      </c>
      <c r="D10" s="229">
        <f>C10/$B$8</f>
        <v>3.4801508482566114E-2</v>
      </c>
      <c r="E10" s="263">
        <v>436.19600000000003</v>
      </c>
      <c r="F10" s="203">
        <f>E10/$B$8</f>
        <v>2.3103724066335096E-2</v>
      </c>
      <c r="G10" s="230">
        <f>E10-C10</f>
        <v>-220.85299999999995</v>
      </c>
      <c r="H10" s="231">
        <f>ROUND((F10-D10)*100,2)</f>
        <v>-1.17</v>
      </c>
      <c r="I10" s="203">
        <f>(E10-C10)/C10</f>
        <v>-0.33612866011515119</v>
      </c>
      <c r="J10" s="301">
        <v>373.14299999999997</v>
      </c>
      <c r="K10" s="208">
        <f>J10/$B$8</f>
        <v>1.9764034767133298E-2</v>
      </c>
      <c r="L10" s="206">
        <f>J10-C10</f>
        <v>-283.90600000000001</v>
      </c>
      <c r="M10" s="207">
        <f>ROUND((K10-D10)*100,2)</f>
        <v>-1.5</v>
      </c>
      <c r="N10" s="208">
        <f>(J10-C10)/C10</f>
        <v>-0.43209258365814424</v>
      </c>
      <c r="O10" s="275">
        <v>560.78099999999995</v>
      </c>
      <c r="P10" s="212">
        <f>O10/$B$8</f>
        <v>2.9702540797355913E-2</v>
      </c>
      <c r="Q10" s="210">
        <f>O10-C10</f>
        <v>-96.268000000000029</v>
      </c>
      <c r="R10" s="211">
        <f>ROUND((P10-D10)*100,2)</f>
        <v>-0.51</v>
      </c>
      <c r="S10" s="212">
        <f>(O10-C10)/C10</f>
        <v>-0.14651570887407184</v>
      </c>
      <c r="T10" s="302">
        <v>501.64</v>
      </c>
      <c r="U10" s="217">
        <f>T10/$B$8</f>
        <v>2.6570055985466023E-2</v>
      </c>
      <c r="V10" s="215">
        <f>T10-C10</f>
        <v>-155.40899999999999</v>
      </c>
      <c r="W10" s="216">
        <f>ROUND((U10-D10)*100,2)</f>
        <v>-0.82</v>
      </c>
      <c r="X10" s="217">
        <f>(T10-C10)/C10</f>
        <v>-0.23652573856744322</v>
      </c>
      <c r="Y10" s="279">
        <v>478.62400000000002</v>
      </c>
      <c r="Z10" s="221">
        <f>Y10/$B$8</f>
        <v>2.5350981731894765E-2</v>
      </c>
      <c r="AA10" s="219">
        <f>Y10-C10</f>
        <v>-178.42499999999995</v>
      </c>
      <c r="AB10" s="220">
        <f>ROUND((Z10-D10)*100,2)</f>
        <v>-0.95</v>
      </c>
      <c r="AC10" s="221">
        <f>(Y10-C10)/C10</f>
        <v>-0.27155508949865226</v>
      </c>
      <c r="AD10" s="303">
        <v>464.13600000000002</v>
      </c>
      <c r="AE10" s="235">
        <f>AD10/$B$8</f>
        <v>2.4583604786042299E-2</v>
      </c>
      <c r="AF10" s="224">
        <f>AD10-C10</f>
        <v>-192.91299999999995</v>
      </c>
      <c r="AG10" s="225">
        <f>ROUND((AE10-D10)*100,2)</f>
        <v>-1.02</v>
      </c>
      <c r="AH10" s="226">
        <f>(AD10-C10)/C10</f>
        <v>-0.29360519535072721</v>
      </c>
    </row>
    <row r="11" spans="1:34" x14ac:dyDescent="0.2">
      <c r="A11" s="4" t="s">
        <v>1</v>
      </c>
      <c r="B11" s="227"/>
      <c r="C11" s="228">
        <v>2483.61</v>
      </c>
      <c r="D11" s="229">
        <f t="shared" ref="D11:D13" si="0">C11/$B$8</f>
        <v>0.13154783658811753</v>
      </c>
      <c r="E11" s="263">
        <v>1844.34</v>
      </c>
      <c r="F11" s="203">
        <f t="shared" ref="F11" si="1">E11/$B$8</f>
        <v>9.7688017415346468E-2</v>
      </c>
      <c r="G11" s="230">
        <f t="shared" ref="G11:G46" si="2">E11-C11</f>
        <v>-639.27000000000021</v>
      </c>
      <c r="H11" s="231">
        <f t="shared" ref="H11:H13" si="3">ROUND((F11-D11)*100,2)</f>
        <v>-3.39</v>
      </c>
      <c r="I11" s="203">
        <f t="shared" ref="I11:I13" si="4">(E11-C11)/C11</f>
        <v>-0.25739548479833796</v>
      </c>
      <c r="J11" s="301">
        <v>1492.94</v>
      </c>
      <c r="K11" s="208">
        <f t="shared" ref="K11:K13" si="5">J11/$B$8</f>
        <v>7.9075630697196489E-2</v>
      </c>
      <c r="L11" s="206">
        <f t="shared" ref="L11:L46" si="6">J11-C11</f>
        <v>-990.67000000000007</v>
      </c>
      <c r="M11" s="207">
        <f t="shared" ref="M11:M46" si="7">ROUND((K11-D11)*100,2)</f>
        <v>-5.25</v>
      </c>
      <c r="N11" s="208">
        <f t="shared" ref="N11:N46" si="8">(J11-C11)/C11</f>
        <v>-0.39888307745580026</v>
      </c>
      <c r="O11" s="275">
        <v>2229.11</v>
      </c>
      <c r="P11" s="212">
        <f t="shared" ref="P11:P13" si="9">O11/$B$8</f>
        <v>0.11806789230875163</v>
      </c>
      <c r="Q11" s="210">
        <f t="shared" ref="Q11:Q46" si="10">O11-C11</f>
        <v>-254.5</v>
      </c>
      <c r="R11" s="211">
        <f t="shared" ref="R11:R46" si="11">ROUND((P11-D11)*100,2)</f>
        <v>-1.35</v>
      </c>
      <c r="S11" s="212">
        <f t="shared" ref="S11:S46" si="12">(O11-C11)/C11</f>
        <v>-0.1024718051545935</v>
      </c>
      <c r="T11" s="302">
        <v>1979.6</v>
      </c>
      <c r="U11" s="217">
        <f t="shared" ref="U11:U13" si="13">T11/$B$8</f>
        <v>0.10485225027674934</v>
      </c>
      <c r="V11" s="215">
        <f t="shared" ref="V11:V46" si="14">T11-C11</f>
        <v>-504.01000000000022</v>
      </c>
      <c r="W11" s="216">
        <f t="shared" ref="W11:W46" si="15">ROUND((U11-D11)*100,2)</f>
        <v>-2.67</v>
      </c>
      <c r="X11" s="217">
        <f t="shared" ref="X11:X46" si="16">(T11-C11)/C11</f>
        <v>-0.20293443817668644</v>
      </c>
      <c r="Y11" s="279">
        <v>2108.16</v>
      </c>
      <c r="Z11" s="221">
        <f t="shared" ref="Z11:Z13" si="17">Y11/$B$8</f>
        <v>0.111661608377163</v>
      </c>
      <c r="AA11" s="219">
        <f t="shared" ref="AA11:AA46" si="18">Y11-C11</f>
        <v>-375.45000000000027</v>
      </c>
      <c r="AB11" s="220">
        <f t="shared" ref="AB11:AB46" si="19">ROUND((Z11-D11)*100,2)</f>
        <v>-1.99</v>
      </c>
      <c r="AC11" s="221">
        <f t="shared" ref="AC11:AC46" si="20">(Y11-C11)/C11</f>
        <v>-0.15117107758464504</v>
      </c>
      <c r="AD11" s="303">
        <v>2091.1999999999998</v>
      </c>
      <c r="AE11" s="235">
        <f t="shared" ref="AE11:AE13" si="21">AD11/$B$8</f>
        <v>0.11076329853442018</v>
      </c>
      <c r="AF11" s="224">
        <f t="shared" ref="AF11:AF46" si="22">AD11-C11</f>
        <v>-392.41000000000031</v>
      </c>
      <c r="AG11" s="225">
        <f t="shared" ref="AG11:AG46" si="23">ROUND((AE11-D11)*100,2)</f>
        <v>-2.08</v>
      </c>
      <c r="AH11" s="226">
        <f t="shared" ref="AH11:AH46" si="24">(AD11-C11)/C11</f>
        <v>-0.15799984699691186</v>
      </c>
    </row>
    <row r="12" spans="1:34" x14ac:dyDescent="0.2">
      <c r="A12" s="4" t="s">
        <v>2</v>
      </c>
      <c r="B12" s="227"/>
      <c r="C12" s="228">
        <v>5782.33</v>
      </c>
      <c r="D12" s="229">
        <f t="shared" si="0"/>
        <v>0.30626910100159427</v>
      </c>
      <c r="E12" s="263">
        <v>5371.18</v>
      </c>
      <c r="F12" s="203">
        <f t="shared" ref="F12" si="25">E12/$B$8</f>
        <v>0.28449197294477196</v>
      </c>
      <c r="G12" s="230">
        <f t="shared" si="2"/>
        <v>-411.14999999999964</v>
      </c>
      <c r="H12" s="231">
        <f t="shared" si="3"/>
        <v>-2.1800000000000002</v>
      </c>
      <c r="I12" s="203">
        <f t="shared" si="4"/>
        <v>-7.1104554738314771E-2</v>
      </c>
      <c r="J12" s="301">
        <v>4572.72</v>
      </c>
      <c r="K12" s="208">
        <f t="shared" si="5"/>
        <v>0.24220043538366198</v>
      </c>
      <c r="L12" s="206">
        <f t="shared" si="6"/>
        <v>-1209.6099999999997</v>
      </c>
      <c r="M12" s="207">
        <f t="shared" si="7"/>
        <v>-6.41</v>
      </c>
      <c r="N12" s="208">
        <f t="shared" si="8"/>
        <v>-0.20919075874258294</v>
      </c>
      <c r="O12" s="275">
        <v>5590.62</v>
      </c>
      <c r="P12" s="212">
        <f t="shared" si="9"/>
        <v>0.29611491586290178</v>
      </c>
      <c r="Q12" s="210">
        <f t="shared" si="10"/>
        <v>-191.71000000000004</v>
      </c>
      <c r="R12" s="211">
        <f t="shared" si="11"/>
        <v>-1.02</v>
      </c>
      <c r="S12" s="212">
        <f t="shared" si="12"/>
        <v>-3.3154455038021009E-2</v>
      </c>
      <c r="T12" s="302">
        <v>5351.8</v>
      </c>
      <c r="U12" s="217">
        <f t="shared" si="13"/>
        <v>0.28346548445701514</v>
      </c>
      <c r="V12" s="215">
        <f t="shared" si="14"/>
        <v>-430.52999999999975</v>
      </c>
      <c r="W12" s="216">
        <f t="shared" si="15"/>
        <v>-2.2799999999999998</v>
      </c>
      <c r="X12" s="217">
        <f t="shared" si="16"/>
        <v>-7.4456144841266364E-2</v>
      </c>
      <c r="Y12" s="279">
        <v>5559.42</v>
      </c>
      <c r="Z12" s="221">
        <f t="shared" si="17"/>
        <v>0.29446236473710136</v>
      </c>
      <c r="AA12" s="219">
        <f t="shared" si="18"/>
        <v>-222.90999999999985</v>
      </c>
      <c r="AB12" s="220">
        <f t="shared" si="19"/>
        <v>-1.18</v>
      </c>
      <c r="AC12" s="221">
        <f t="shared" si="20"/>
        <v>-3.8550203810574606E-2</v>
      </c>
      <c r="AD12" s="303">
        <v>5545.17</v>
      </c>
      <c r="AE12" s="235">
        <f t="shared" si="21"/>
        <v>0.29370759379022132</v>
      </c>
      <c r="AF12" s="224">
        <f t="shared" si="22"/>
        <v>-237.15999999999985</v>
      </c>
      <c r="AG12" s="225">
        <f t="shared" si="23"/>
        <v>-1.26</v>
      </c>
      <c r="AH12" s="226">
        <f t="shared" si="24"/>
        <v>-4.1014608298039004E-2</v>
      </c>
    </row>
    <row r="13" spans="1:34" x14ac:dyDescent="0.2">
      <c r="A13" s="4" t="s">
        <v>3</v>
      </c>
      <c r="B13" s="227"/>
      <c r="C13" s="228">
        <v>8250.7999999999993</v>
      </c>
      <c r="D13" s="229">
        <f t="shared" si="0"/>
        <v>0.43701502656264063</v>
      </c>
      <c r="E13" s="263">
        <v>8136.28</v>
      </c>
      <c r="F13" s="203">
        <f t="shared" ref="F13" si="26">E13/$B$8</f>
        <v>0.43094931646883716</v>
      </c>
      <c r="G13" s="230">
        <f t="shared" si="2"/>
        <v>-114.51999999999953</v>
      </c>
      <c r="H13" s="231">
        <f t="shared" si="3"/>
        <v>-0.61</v>
      </c>
      <c r="I13" s="203">
        <f t="shared" si="4"/>
        <v>-1.3879866194793176E-2</v>
      </c>
      <c r="J13" s="301">
        <v>7886.98</v>
      </c>
      <c r="K13" s="208">
        <f t="shared" si="5"/>
        <v>0.41774479737710468</v>
      </c>
      <c r="L13" s="206">
        <f t="shared" si="6"/>
        <v>-363.81999999999971</v>
      </c>
      <c r="M13" s="207">
        <f t="shared" si="7"/>
        <v>-1.93</v>
      </c>
      <c r="N13" s="208">
        <f t="shared" si="8"/>
        <v>-4.4095118049158839E-2</v>
      </c>
      <c r="O13" s="275">
        <v>8183.6</v>
      </c>
      <c r="P13" s="212">
        <f t="shared" si="9"/>
        <v>0.43345568567630122</v>
      </c>
      <c r="Q13" s="210">
        <f t="shared" si="10"/>
        <v>-67.199999999998909</v>
      </c>
      <c r="R13" s="211">
        <f t="shared" si="11"/>
        <v>-0.36</v>
      </c>
      <c r="S13" s="212">
        <f t="shared" si="12"/>
        <v>-8.1446647597807377E-3</v>
      </c>
      <c r="T13" s="302">
        <v>8107.21</v>
      </c>
      <c r="U13" s="217">
        <f t="shared" si="13"/>
        <v>0.42940958373720195</v>
      </c>
      <c r="V13" s="215">
        <f t="shared" si="14"/>
        <v>-143.58999999999924</v>
      </c>
      <c r="W13" s="216">
        <f t="shared" si="15"/>
        <v>-0.76</v>
      </c>
      <c r="X13" s="217">
        <f t="shared" si="16"/>
        <v>-1.7403160905609061E-2</v>
      </c>
      <c r="Y13" s="279">
        <v>8159.37</v>
      </c>
      <c r="Z13" s="221">
        <f t="shared" si="17"/>
        <v>0.43217231023469399</v>
      </c>
      <c r="AA13" s="219">
        <f t="shared" si="18"/>
        <v>-91.429999999999382</v>
      </c>
      <c r="AB13" s="220">
        <f t="shared" si="19"/>
        <v>-0.48</v>
      </c>
      <c r="AC13" s="221">
        <f t="shared" si="20"/>
        <v>-1.1081349687302976E-2</v>
      </c>
      <c r="AD13" s="303">
        <v>8155.25</v>
      </c>
      <c r="AE13" s="235">
        <f t="shared" si="21"/>
        <v>0.43195408873987678</v>
      </c>
      <c r="AF13" s="224">
        <f t="shared" si="22"/>
        <v>-95.549999999999272</v>
      </c>
      <c r="AG13" s="225">
        <f t="shared" si="23"/>
        <v>-0.51</v>
      </c>
      <c r="AH13" s="226">
        <f t="shared" si="24"/>
        <v>-1.1580695205313338E-2</v>
      </c>
    </row>
    <row r="14" spans="1:34" x14ac:dyDescent="0.2">
      <c r="A14" s="9" t="s">
        <v>14</v>
      </c>
      <c r="B14" s="198"/>
      <c r="C14" s="199"/>
      <c r="D14" s="229"/>
      <c r="E14" s="262"/>
      <c r="F14" s="203"/>
      <c r="G14" s="230"/>
      <c r="H14" s="202"/>
      <c r="I14" s="203"/>
      <c r="J14" s="293"/>
      <c r="K14" s="208"/>
      <c r="L14" s="206"/>
      <c r="M14" s="207"/>
      <c r="N14" s="208"/>
      <c r="O14" s="274"/>
      <c r="P14" s="212"/>
      <c r="Q14" s="210"/>
      <c r="R14" s="211"/>
      <c r="S14" s="212"/>
      <c r="T14" s="296"/>
      <c r="U14" s="217"/>
      <c r="V14" s="215"/>
      <c r="W14" s="216"/>
      <c r="X14" s="217"/>
      <c r="Y14" s="278"/>
      <c r="Z14" s="221"/>
      <c r="AA14" s="219"/>
      <c r="AB14" s="220"/>
      <c r="AC14" s="221"/>
      <c r="AD14" s="299"/>
      <c r="AE14" s="235"/>
      <c r="AF14" s="224"/>
      <c r="AG14" s="225"/>
      <c r="AH14" s="226"/>
    </row>
    <row r="15" spans="1:34" x14ac:dyDescent="0.2">
      <c r="A15" s="4" t="s">
        <v>4</v>
      </c>
      <c r="B15" s="227">
        <v>3993.93</v>
      </c>
      <c r="C15" s="228"/>
      <c r="D15" s="229"/>
      <c r="E15" s="263"/>
      <c r="F15" s="203"/>
      <c r="G15" s="230"/>
      <c r="H15" s="304"/>
      <c r="I15" s="203"/>
      <c r="J15" s="301"/>
      <c r="K15" s="208"/>
      <c r="L15" s="206"/>
      <c r="M15" s="207"/>
      <c r="N15" s="208"/>
      <c r="O15" s="275"/>
      <c r="P15" s="212"/>
      <c r="Q15" s="210"/>
      <c r="R15" s="211"/>
      <c r="S15" s="212"/>
      <c r="T15" s="302"/>
      <c r="U15" s="217"/>
      <c r="V15" s="215"/>
      <c r="W15" s="216"/>
      <c r="X15" s="217"/>
      <c r="Y15" s="279"/>
      <c r="Z15" s="221"/>
      <c r="AA15" s="219"/>
      <c r="AB15" s="220"/>
      <c r="AC15" s="221"/>
      <c r="AD15" s="303"/>
      <c r="AE15" s="235"/>
      <c r="AF15" s="224"/>
      <c r="AG15" s="225"/>
      <c r="AH15" s="226"/>
    </row>
    <row r="16" spans="1:34" x14ac:dyDescent="0.2">
      <c r="A16" s="10" t="s">
        <v>0</v>
      </c>
      <c r="B16" s="227"/>
      <c r="C16" s="228">
        <v>85.177999999999997</v>
      </c>
      <c r="D16" s="229">
        <f>C16/$B$15</f>
        <v>2.1326863515384598E-2</v>
      </c>
      <c r="E16" s="263">
        <v>42.387</v>
      </c>
      <c r="F16" s="203">
        <f>E16/$B$15</f>
        <v>1.0612855007473842E-2</v>
      </c>
      <c r="G16" s="230">
        <f t="shared" si="2"/>
        <v>-42.790999999999997</v>
      </c>
      <c r="H16" s="231">
        <f>ROUND((F16-D16)*100,2)</f>
        <v>-1.07</v>
      </c>
      <c r="I16" s="203">
        <f t="shared" ref="I16:I19" si="27">(E16-C16)/C16</f>
        <v>-0.50237150437906497</v>
      </c>
      <c r="J16" s="301">
        <v>35.011000000000003</v>
      </c>
      <c r="K16" s="208">
        <f>J16/$B$15</f>
        <v>8.7660524846454504E-3</v>
      </c>
      <c r="L16" s="206">
        <f t="shared" si="6"/>
        <v>-50.166999999999994</v>
      </c>
      <c r="M16" s="207">
        <f t="shared" si="7"/>
        <v>-1.26</v>
      </c>
      <c r="N16" s="208">
        <f t="shared" si="8"/>
        <v>-0.58896663457700338</v>
      </c>
      <c r="O16" s="275">
        <v>65.031999999999996</v>
      </c>
      <c r="P16" s="212">
        <f>O16/$B$15</f>
        <v>1.6282709010924077E-2</v>
      </c>
      <c r="Q16" s="210">
        <f t="shared" si="10"/>
        <v>-20.146000000000001</v>
      </c>
      <c r="R16" s="211">
        <f t="shared" si="11"/>
        <v>-0.5</v>
      </c>
      <c r="S16" s="212">
        <f t="shared" si="12"/>
        <v>-0.23651647138932591</v>
      </c>
      <c r="T16" s="302">
        <v>54.112000000000002</v>
      </c>
      <c r="U16" s="217">
        <f>T16/$B$15</f>
        <v>1.3548559939708509E-2</v>
      </c>
      <c r="V16" s="215">
        <f t="shared" si="14"/>
        <v>-31.065999999999995</v>
      </c>
      <c r="W16" s="216">
        <f t="shared" si="15"/>
        <v>-0.78</v>
      </c>
      <c r="X16" s="217">
        <f t="shared" si="16"/>
        <v>-0.36471858930709805</v>
      </c>
      <c r="Y16" s="279">
        <v>50.768000000000001</v>
      </c>
      <c r="Z16" s="221">
        <f>Y16/$B$15</f>
        <v>1.2711289381636634E-2</v>
      </c>
      <c r="AA16" s="219">
        <f t="shared" si="18"/>
        <v>-34.409999999999997</v>
      </c>
      <c r="AB16" s="220">
        <f t="shared" si="19"/>
        <v>-0.86</v>
      </c>
      <c r="AC16" s="221">
        <f t="shared" si="20"/>
        <v>-0.4039775528892437</v>
      </c>
      <c r="AD16" s="303">
        <v>49.26</v>
      </c>
      <c r="AE16" s="235">
        <f>AD16/$B$15</f>
        <v>1.2333716414659246E-2</v>
      </c>
      <c r="AF16" s="224">
        <f t="shared" si="22"/>
        <v>-35.917999999999999</v>
      </c>
      <c r="AG16" s="225">
        <f t="shared" si="23"/>
        <v>-0.9</v>
      </c>
      <c r="AH16" s="226">
        <f t="shared" si="24"/>
        <v>-0.42168165488741227</v>
      </c>
    </row>
    <row r="17" spans="1:34" x14ac:dyDescent="0.2">
      <c r="A17" s="10" t="s">
        <v>1</v>
      </c>
      <c r="B17" s="227"/>
      <c r="C17" s="228">
        <v>521.57799999999997</v>
      </c>
      <c r="D17" s="229">
        <f t="shared" ref="D17:F19" si="28">C17/$B$15</f>
        <v>0.13059267438337677</v>
      </c>
      <c r="E17" s="263">
        <v>351.05799999999999</v>
      </c>
      <c r="F17" s="203">
        <f t="shared" si="28"/>
        <v>8.7897885040549031E-2</v>
      </c>
      <c r="G17" s="230">
        <f t="shared" si="2"/>
        <v>-170.51999999999998</v>
      </c>
      <c r="H17" s="231">
        <f t="shared" ref="H17:H19" si="29">ROUND((F17-D17)*100,2)</f>
        <v>-4.2699999999999996</v>
      </c>
      <c r="I17" s="203">
        <f t="shared" si="27"/>
        <v>-0.32693096718036418</v>
      </c>
      <c r="J17" s="301">
        <v>255.03399999999999</v>
      </c>
      <c r="K17" s="208">
        <f t="shared" ref="K17:K19" si="30">J17/$B$15</f>
        <v>6.3855400570365525E-2</v>
      </c>
      <c r="L17" s="206">
        <f t="shared" si="6"/>
        <v>-266.54399999999998</v>
      </c>
      <c r="M17" s="207">
        <f t="shared" si="7"/>
        <v>-6.67</v>
      </c>
      <c r="N17" s="208">
        <f t="shared" si="8"/>
        <v>-0.51103382427939825</v>
      </c>
      <c r="O17" s="275">
        <v>449.90699999999998</v>
      </c>
      <c r="P17" s="212">
        <f t="shared" ref="P17:P19" si="31">O17/$B$15</f>
        <v>0.11264769287393619</v>
      </c>
      <c r="Q17" s="210">
        <f t="shared" si="10"/>
        <v>-71.670999999999992</v>
      </c>
      <c r="R17" s="211">
        <f t="shared" si="11"/>
        <v>-1.79</v>
      </c>
      <c r="S17" s="212">
        <f t="shared" si="12"/>
        <v>-0.13741185402758552</v>
      </c>
      <c r="T17" s="302">
        <v>389.96100000000001</v>
      </c>
      <c r="U17" s="217">
        <f t="shared" ref="U17:U19" si="32">T17/$B$15</f>
        <v>9.7638416296730299E-2</v>
      </c>
      <c r="V17" s="215">
        <f t="shared" si="14"/>
        <v>-131.61699999999996</v>
      </c>
      <c r="W17" s="216">
        <f t="shared" si="15"/>
        <v>-3.3</v>
      </c>
      <c r="X17" s="217">
        <f t="shared" si="16"/>
        <v>-0.25234384885865579</v>
      </c>
      <c r="Y17" s="279">
        <v>426.12599999999998</v>
      </c>
      <c r="Z17" s="221">
        <f t="shared" ref="Z17:Z19" si="33">Y17/$B$15</f>
        <v>0.10669340724549503</v>
      </c>
      <c r="AA17" s="219">
        <f t="shared" si="18"/>
        <v>-95.451999999999998</v>
      </c>
      <c r="AB17" s="220">
        <f t="shared" si="19"/>
        <v>-2.39</v>
      </c>
      <c r="AC17" s="221">
        <f t="shared" si="20"/>
        <v>-0.18300618507682456</v>
      </c>
      <c r="AD17" s="303">
        <v>422.64699999999999</v>
      </c>
      <c r="AE17" s="235">
        <f t="shared" ref="AE17:AE19" si="34">AD17/$B$15</f>
        <v>0.10582233539396034</v>
      </c>
      <c r="AF17" s="224">
        <f t="shared" si="22"/>
        <v>-98.930999999999983</v>
      </c>
      <c r="AG17" s="225">
        <f t="shared" si="23"/>
        <v>-2.48</v>
      </c>
      <c r="AH17" s="226">
        <f t="shared" si="24"/>
        <v>-0.18967632837274576</v>
      </c>
    </row>
    <row r="18" spans="1:34" x14ac:dyDescent="0.2">
      <c r="A18" s="10" t="s">
        <v>2</v>
      </c>
      <c r="B18" s="227"/>
      <c r="C18" s="228">
        <v>1460.74</v>
      </c>
      <c r="D18" s="229">
        <f t="shared" si="28"/>
        <v>0.365740010465882</v>
      </c>
      <c r="E18" s="263">
        <v>1359.82</v>
      </c>
      <c r="F18" s="203">
        <f t="shared" si="28"/>
        <v>0.34047166575277982</v>
      </c>
      <c r="G18" s="230">
        <f t="shared" si="2"/>
        <v>-100.92000000000007</v>
      </c>
      <c r="H18" s="231">
        <f t="shared" si="29"/>
        <v>-2.5299999999999998</v>
      </c>
      <c r="I18" s="203">
        <f t="shared" si="27"/>
        <v>-6.9088270328737544E-2</v>
      </c>
      <c r="J18" s="301">
        <v>1095.04</v>
      </c>
      <c r="K18" s="208">
        <f t="shared" si="30"/>
        <v>0.27417606217434959</v>
      </c>
      <c r="L18" s="206">
        <f t="shared" si="6"/>
        <v>-365.70000000000005</v>
      </c>
      <c r="M18" s="207">
        <f t="shared" si="7"/>
        <v>-9.16</v>
      </c>
      <c r="N18" s="208">
        <f t="shared" si="8"/>
        <v>-0.25035256103071052</v>
      </c>
      <c r="O18" s="275">
        <v>1408.03</v>
      </c>
      <c r="P18" s="212">
        <f t="shared" si="31"/>
        <v>0.35254248321828374</v>
      </c>
      <c r="Q18" s="210">
        <f t="shared" si="10"/>
        <v>-52.710000000000036</v>
      </c>
      <c r="R18" s="211">
        <f t="shared" si="11"/>
        <v>-1.32</v>
      </c>
      <c r="S18" s="212">
        <f t="shared" si="12"/>
        <v>-3.6084450347084379E-2</v>
      </c>
      <c r="T18" s="302">
        <v>1336.33</v>
      </c>
      <c r="U18" s="217">
        <f t="shared" si="32"/>
        <v>0.33459024069024745</v>
      </c>
      <c r="V18" s="215">
        <f t="shared" si="14"/>
        <v>-124.41000000000008</v>
      </c>
      <c r="W18" s="216">
        <f t="shared" si="15"/>
        <v>-3.11</v>
      </c>
      <c r="X18" s="217">
        <f t="shared" si="16"/>
        <v>-8.5169160836288518E-2</v>
      </c>
      <c r="Y18" s="279">
        <v>1414.43</v>
      </c>
      <c r="Z18" s="221">
        <f t="shared" si="33"/>
        <v>0.35414491490837346</v>
      </c>
      <c r="AA18" s="219">
        <f t="shared" si="18"/>
        <v>-46.309999999999945</v>
      </c>
      <c r="AB18" s="220">
        <f t="shared" si="19"/>
        <v>-1.1599999999999999</v>
      </c>
      <c r="AC18" s="221">
        <f t="shared" si="20"/>
        <v>-3.170310938291547E-2</v>
      </c>
      <c r="AD18" s="303">
        <v>1411.93</v>
      </c>
      <c r="AE18" s="235">
        <f t="shared" si="34"/>
        <v>0.3535189650294322</v>
      </c>
      <c r="AF18" s="224">
        <f t="shared" si="22"/>
        <v>-48.809999999999945</v>
      </c>
      <c r="AG18" s="225">
        <f t="shared" si="23"/>
        <v>-1.22</v>
      </c>
      <c r="AH18" s="226">
        <f t="shared" si="24"/>
        <v>-3.3414570697043927E-2</v>
      </c>
    </row>
    <row r="19" spans="1:34" x14ac:dyDescent="0.2">
      <c r="A19" s="10" t="s">
        <v>3</v>
      </c>
      <c r="B19" s="227"/>
      <c r="C19" s="228">
        <v>2090.94</v>
      </c>
      <c r="D19" s="229">
        <f t="shared" si="28"/>
        <v>0.52352945594940326</v>
      </c>
      <c r="E19" s="263">
        <v>2076.75</v>
      </c>
      <c r="F19" s="203">
        <f t="shared" si="28"/>
        <v>0.51997656443653251</v>
      </c>
      <c r="G19" s="230">
        <f t="shared" si="2"/>
        <v>-14.190000000000055</v>
      </c>
      <c r="H19" s="231">
        <f t="shared" si="29"/>
        <v>-0.36</v>
      </c>
      <c r="I19" s="203">
        <f t="shared" si="27"/>
        <v>-6.7864214181181928E-3</v>
      </c>
      <c r="J19" s="301">
        <v>2053.6</v>
      </c>
      <c r="K19" s="208">
        <f t="shared" si="30"/>
        <v>0.51418026855753607</v>
      </c>
      <c r="L19" s="206">
        <f t="shared" si="6"/>
        <v>-37.340000000000146</v>
      </c>
      <c r="M19" s="207">
        <f t="shared" si="7"/>
        <v>-0.93</v>
      </c>
      <c r="N19" s="208">
        <f t="shared" si="8"/>
        <v>-1.7857996881785295E-2</v>
      </c>
      <c r="O19" s="275">
        <v>2080.23</v>
      </c>
      <c r="P19" s="212">
        <f t="shared" si="31"/>
        <v>0.52084788666801873</v>
      </c>
      <c r="Q19" s="210">
        <f t="shared" si="10"/>
        <v>-10.710000000000036</v>
      </c>
      <c r="R19" s="211">
        <f t="shared" si="11"/>
        <v>-0.27</v>
      </c>
      <c r="S19" s="212">
        <f t="shared" si="12"/>
        <v>-5.1220981950701773E-3</v>
      </c>
      <c r="T19" s="302">
        <v>2064.8200000000002</v>
      </c>
      <c r="U19" s="217">
        <f t="shared" si="32"/>
        <v>0.51698953161422467</v>
      </c>
      <c r="V19" s="215">
        <f t="shared" si="14"/>
        <v>-26.119999999999891</v>
      </c>
      <c r="W19" s="216">
        <f t="shared" si="15"/>
        <v>-0.65</v>
      </c>
      <c r="X19" s="217">
        <f t="shared" si="16"/>
        <v>-1.2491989248854529E-2</v>
      </c>
      <c r="Y19" s="279">
        <v>2084.9</v>
      </c>
      <c r="Z19" s="221">
        <f t="shared" si="33"/>
        <v>0.52201716104188112</v>
      </c>
      <c r="AA19" s="219">
        <f t="shared" si="18"/>
        <v>-6.0399999999999636</v>
      </c>
      <c r="AB19" s="220">
        <f t="shared" si="19"/>
        <v>-0.15</v>
      </c>
      <c r="AC19" s="221">
        <f t="shared" si="20"/>
        <v>-2.8886529503476732E-3</v>
      </c>
      <c r="AD19" s="303">
        <v>2084.39</v>
      </c>
      <c r="AE19" s="235">
        <f t="shared" si="34"/>
        <v>0.52188946726657703</v>
      </c>
      <c r="AF19" s="224">
        <f t="shared" si="22"/>
        <v>-6.5500000000001819</v>
      </c>
      <c r="AG19" s="225">
        <f t="shared" si="23"/>
        <v>-0.16</v>
      </c>
      <c r="AH19" s="226">
        <f t="shared" si="24"/>
        <v>-3.1325623882082613E-3</v>
      </c>
    </row>
    <row r="20" spans="1:34" x14ac:dyDescent="0.2">
      <c r="A20" s="4" t="s">
        <v>55</v>
      </c>
      <c r="B20" s="227">
        <v>1108.269</v>
      </c>
      <c r="C20" s="228"/>
      <c r="D20" s="229"/>
      <c r="E20" s="263"/>
      <c r="F20" s="203"/>
      <c r="G20" s="230"/>
      <c r="H20" s="304"/>
      <c r="I20" s="203"/>
      <c r="J20" s="301"/>
      <c r="K20" s="208"/>
      <c r="L20" s="206"/>
      <c r="M20" s="207"/>
      <c r="N20" s="208"/>
      <c r="O20" s="275"/>
      <c r="P20" s="212"/>
      <c r="Q20" s="210"/>
      <c r="R20" s="211"/>
      <c r="S20" s="212"/>
      <c r="T20" s="302"/>
      <c r="U20" s="217"/>
      <c r="V20" s="215"/>
      <c r="W20" s="216"/>
      <c r="X20" s="217"/>
      <c r="Y20" s="279"/>
      <c r="Z20" s="221"/>
      <c r="AA20" s="219"/>
      <c r="AB20" s="220"/>
      <c r="AC20" s="221"/>
      <c r="AD20" s="303"/>
      <c r="AE20" s="235"/>
      <c r="AF20" s="224"/>
      <c r="AG20" s="225"/>
      <c r="AH20" s="226"/>
    </row>
    <row r="21" spans="1:34" x14ac:dyDescent="0.2">
      <c r="A21" s="10" t="s">
        <v>0</v>
      </c>
      <c r="B21" s="227"/>
      <c r="C21" s="228">
        <v>24.193999999999999</v>
      </c>
      <c r="D21" s="229">
        <f>C21/$B$20</f>
        <v>2.1830440082687506E-2</v>
      </c>
      <c r="E21" s="263">
        <v>9.9860000000000007</v>
      </c>
      <c r="F21" s="203">
        <f>E21/$B$20</f>
        <v>9.0104478244902638E-3</v>
      </c>
      <c r="G21" s="230">
        <f t="shared" si="2"/>
        <v>-14.207999999999998</v>
      </c>
      <c r="H21" s="231">
        <f>ROUND((F21-D21)*100,2)</f>
        <v>-1.28</v>
      </c>
      <c r="I21" s="203">
        <f t="shared" ref="I21:I24" si="35">(E21-C21)/C21</f>
        <v>-0.58725303794329164</v>
      </c>
      <c r="J21" s="301">
        <v>6.718</v>
      </c>
      <c r="K21" s="208">
        <f>J21/$B$20</f>
        <v>6.0617052358227109E-3</v>
      </c>
      <c r="L21" s="206">
        <f t="shared" si="6"/>
        <v>-17.475999999999999</v>
      </c>
      <c r="M21" s="207">
        <f t="shared" si="7"/>
        <v>-1.58</v>
      </c>
      <c r="N21" s="208">
        <f t="shared" si="8"/>
        <v>-0.72232784988013554</v>
      </c>
      <c r="O21" s="275">
        <v>18.277999999999999</v>
      </c>
      <c r="P21" s="212">
        <f>O21/$B$20</f>
        <v>1.6492385873826659E-2</v>
      </c>
      <c r="Q21" s="210">
        <f t="shared" si="10"/>
        <v>-5.9160000000000004</v>
      </c>
      <c r="R21" s="211">
        <f t="shared" si="11"/>
        <v>-0.53</v>
      </c>
      <c r="S21" s="212">
        <f t="shared" si="12"/>
        <v>-0.2445234355625362</v>
      </c>
      <c r="T21" s="302">
        <v>13.641</v>
      </c>
      <c r="U21" s="217">
        <f>T21/$B$20</f>
        <v>1.2308383614447395E-2</v>
      </c>
      <c r="V21" s="215">
        <f t="shared" si="14"/>
        <v>-10.552999999999999</v>
      </c>
      <c r="W21" s="216">
        <f t="shared" si="15"/>
        <v>-0.95</v>
      </c>
      <c r="X21" s="217">
        <f t="shared" si="16"/>
        <v>-0.43618252459287427</v>
      </c>
      <c r="Y21" s="279">
        <v>13.214</v>
      </c>
      <c r="Z21" s="221">
        <f>Y21/$B$20</f>
        <v>1.1923098092611091E-2</v>
      </c>
      <c r="AA21" s="219">
        <f t="shared" si="18"/>
        <v>-10.979999999999999</v>
      </c>
      <c r="AB21" s="220">
        <f t="shared" si="19"/>
        <v>-0.99</v>
      </c>
      <c r="AC21" s="221">
        <f t="shared" si="20"/>
        <v>-0.45383152847813502</v>
      </c>
      <c r="AD21" s="303">
        <v>12.83</v>
      </c>
      <c r="AE21" s="235">
        <f>AD21/$B$20</f>
        <v>1.1576611815362516E-2</v>
      </c>
      <c r="AF21" s="224">
        <f t="shared" si="22"/>
        <v>-11.363999999999999</v>
      </c>
      <c r="AG21" s="225">
        <f t="shared" si="23"/>
        <v>-1.03</v>
      </c>
      <c r="AH21" s="226">
        <f t="shared" si="24"/>
        <v>-0.46970323220633214</v>
      </c>
    </row>
    <row r="22" spans="1:34" x14ac:dyDescent="0.2">
      <c r="A22" s="10" t="s">
        <v>1</v>
      </c>
      <c r="B22" s="227"/>
      <c r="C22" s="228">
        <v>151.751</v>
      </c>
      <c r="D22" s="229">
        <f t="shared" ref="D22:F24" si="36">C22/$B$20</f>
        <v>0.13692614338215722</v>
      </c>
      <c r="E22" s="263">
        <v>98.894999999999996</v>
      </c>
      <c r="F22" s="203">
        <f t="shared" si="36"/>
        <v>8.9233751011712853E-2</v>
      </c>
      <c r="G22" s="230">
        <f t="shared" si="2"/>
        <v>-52.856000000000009</v>
      </c>
      <c r="H22" s="231">
        <f t="shared" ref="H22:H24" si="37">ROUND((F22-D22)*100,2)</f>
        <v>-4.7699999999999996</v>
      </c>
      <c r="I22" s="203">
        <f t="shared" si="35"/>
        <v>-0.34830742466276998</v>
      </c>
      <c r="J22" s="301">
        <v>68.369</v>
      </c>
      <c r="K22" s="208">
        <f t="shared" ref="K22:K24" si="38">J22/$B$20</f>
        <v>6.1689896586478554E-2</v>
      </c>
      <c r="L22" s="206">
        <f t="shared" si="6"/>
        <v>-83.382000000000005</v>
      </c>
      <c r="M22" s="207">
        <f t="shared" si="7"/>
        <v>-7.52</v>
      </c>
      <c r="N22" s="208">
        <f t="shared" si="8"/>
        <v>-0.54946590137791518</v>
      </c>
      <c r="O22" s="275">
        <v>130.36600000000001</v>
      </c>
      <c r="P22" s="212">
        <f t="shared" ref="P22:P24" si="39">O22/$B$20</f>
        <v>0.1176302865098636</v>
      </c>
      <c r="Q22" s="210">
        <f t="shared" si="10"/>
        <v>-21.384999999999991</v>
      </c>
      <c r="R22" s="211">
        <f t="shared" si="11"/>
        <v>-1.93</v>
      </c>
      <c r="S22" s="212">
        <f t="shared" si="12"/>
        <v>-0.14092164137303867</v>
      </c>
      <c r="T22" s="302">
        <v>112.083</v>
      </c>
      <c r="U22" s="217">
        <f t="shared" ref="U22:U24" si="40">T22/$B$20</f>
        <v>0.10113338909596857</v>
      </c>
      <c r="V22" s="215">
        <f t="shared" si="14"/>
        <v>-39.668000000000006</v>
      </c>
      <c r="W22" s="216">
        <f t="shared" si="15"/>
        <v>-3.58</v>
      </c>
      <c r="X22" s="217">
        <f t="shared" si="16"/>
        <v>-0.26140190179965866</v>
      </c>
      <c r="Y22" s="279">
        <v>119.617</v>
      </c>
      <c r="Z22" s="221">
        <f t="shared" ref="Z22:Z24" si="41">Y22/$B$20</f>
        <v>0.10793137767094452</v>
      </c>
      <c r="AA22" s="219">
        <f t="shared" si="18"/>
        <v>-32.134</v>
      </c>
      <c r="AB22" s="220">
        <f t="shared" si="19"/>
        <v>-2.9</v>
      </c>
      <c r="AC22" s="221">
        <f t="shared" si="20"/>
        <v>-0.21175478250555185</v>
      </c>
      <c r="AD22" s="303">
        <v>118.471</v>
      </c>
      <c r="AE22" s="235">
        <f t="shared" ref="AE22:AE24" si="42">AD22/$B$20</f>
        <v>0.1068973326872808</v>
      </c>
      <c r="AF22" s="224">
        <f t="shared" si="22"/>
        <v>-33.28</v>
      </c>
      <c r="AG22" s="225">
        <f t="shared" si="23"/>
        <v>-3</v>
      </c>
      <c r="AH22" s="226">
        <f t="shared" si="24"/>
        <v>-0.21930662730393868</v>
      </c>
    </row>
    <row r="23" spans="1:34" x14ac:dyDescent="0.2">
      <c r="A23" s="10" t="s">
        <v>2</v>
      </c>
      <c r="B23" s="227"/>
      <c r="C23" s="228">
        <v>424.85599999999999</v>
      </c>
      <c r="D23" s="229">
        <f t="shared" si="36"/>
        <v>0.38335097345500052</v>
      </c>
      <c r="E23" s="263">
        <v>395.02199999999999</v>
      </c>
      <c r="F23" s="203">
        <f t="shared" si="36"/>
        <v>0.35643151617522462</v>
      </c>
      <c r="G23" s="230">
        <f t="shared" si="2"/>
        <v>-29.834000000000003</v>
      </c>
      <c r="H23" s="231">
        <f t="shared" si="37"/>
        <v>-2.69</v>
      </c>
      <c r="I23" s="203">
        <f t="shared" si="35"/>
        <v>-7.022143973487488E-2</v>
      </c>
      <c r="J23" s="301">
        <v>314.85399999999998</v>
      </c>
      <c r="K23" s="208">
        <f t="shared" si="38"/>
        <v>0.2840952873354754</v>
      </c>
      <c r="L23" s="206">
        <f t="shared" si="6"/>
        <v>-110.00200000000001</v>
      </c>
      <c r="M23" s="207">
        <f t="shared" si="7"/>
        <v>-9.93</v>
      </c>
      <c r="N23" s="208">
        <f t="shared" si="8"/>
        <v>-0.25891596211422224</v>
      </c>
      <c r="O23" s="275">
        <v>409.673</v>
      </c>
      <c r="P23" s="212">
        <f t="shared" si="39"/>
        <v>0.36965123088347684</v>
      </c>
      <c r="Q23" s="210">
        <f t="shared" si="10"/>
        <v>-15.182999999999993</v>
      </c>
      <c r="R23" s="211">
        <f t="shared" si="11"/>
        <v>-1.37</v>
      </c>
      <c r="S23" s="212">
        <f t="shared" si="12"/>
        <v>-3.5736814355922929E-2</v>
      </c>
      <c r="T23" s="302">
        <v>389.24700000000001</v>
      </c>
      <c r="U23" s="217">
        <f t="shared" si="40"/>
        <v>0.35122068739629098</v>
      </c>
      <c r="V23" s="215">
        <f t="shared" si="14"/>
        <v>-35.60899999999998</v>
      </c>
      <c r="W23" s="216">
        <f t="shared" si="15"/>
        <v>-3.21</v>
      </c>
      <c r="X23" s="217">
        <f t="shared" si="16"/>
        <v>-8.3814280603310254E-2</v>
      </c>
      <c r="Y23" s="279">
        <v>411.92099999999999</v>
      </c>
      <c r="Z23" s="221">
        <f t="shared" si="41"/>
        <v>0.37167961929820287</v>
      </c>
      <c r="AA23" s="219">
        <f t="shared" si="18"/>
        <v>-12.935000000000002</v>
      </c>
      <c r="AB23" s="220">
        <f t="shared" si="19"/>
        <v>-1.17</v>
      </c>
      <c r="AC23" s="221">
        <f t="shared" si="20"/>
        <v>-3.0445609806616834E-2</v>
      </c>
      <c r="AD23" s="303">
        <v>411.09100000000001</v>
      </c>
      <c r="AE23" s="235">
        <f t="shared" si="42"/>
        <v>0.37093070364685832</v>
      </c>
      <c r="AF23" s="224">
        <f t="shared" si="22"/>
        <v>-13.764999999999986</v>
      </c>
      <c r="AG23" s="225">
        <f t="shared" si="23"/>
        <v>-1.24</v>
      </c>
      <c r="AH23" s="226">
        <f t="shared" si="24"/>
        <v>-3.2399212909785875E-2</v>
      </c>
    </row>
    <row r="24" spans="1:34" x14ac:dyDescent="0.2">
      <c r="A24" s="10" t="s">
        <v>3</v>
      </c>
      <c r="B24" s="227"/>
      <c r="C24" s="228">
        <v>600.024</v>
      </c>
      <c r="D24" s="229">
        <f t="shared" si="36"/>
        <v>0.54140646359322508</v>
      </c>
      <c r="E24" s="263">
        <v>597.49</v>
      </c>
      <c r="F24" s="203">
        <f t="shared" si="36"/>
        <v>0.53912001508659002</v>
      </c>
      <c r="G24" s="230">
        <f t="shared" si="2"/>
        <v>-2.5339999999999918</v>
      </c>
      <c r="H24" s="231">
        <f t="shared" si="37"/>
        <v>-0.23</v>
      </c>
      <c r="I24" s="203">
        <f t="shared" si="35"/>
        <v>-4.2231644067570497E-3</v>
      </c>
      <c r="J24" s="301">
        <v>592.56899999999996</v>
      </c>
      <c r="K24" s="208">
        <f t="shared" si="38"/>
        <v>0.53467975735132889</v>
      </c>
      <c r="L24" s="206">
        <f t="shared" si="6"/>
        <v>-7.4550000000000409</v>
      </c>
      <c r="M24" s="207">
        <f t="shared" si="7"/>
        <v>-0.67</v>
      </c>
      <c r="N24" s="208">
        <f t="shared" si="8"/>
        <v>-1.2424503019879274E-2</v>
      </c>
      <c r="O24" s="275">
        <v>597.72299999999996</v>
      </c>
      <c r="P24" s="212">
        <f t="shared" si="39"/>
        <v>0.53933025285377467</v>
      </c>
      <c r="Q24" s="210">
        <f t="shared" si="10"/>
        <v>-2.3010000000000446</v>
      </c>
      <c r="R24" s="211">
        <f t="shared" si="11"/>
        <v>-0.21</v>
      </c>
      <c r="S24" s="212">
        <f t="shared" si="12"/>
        <v>-3.8348466061358289E-3</v>
      </c>
      <c r="T24" s="302">
        <v>594.84900000000005</v>
      </c>
      <c r="U24" s="217">
        <f t="shared" si="40"/>
        <v>0.53673701962249243</v>
      </c>
      <c r="V24" s="215">
        <f t="shared" si="14"/>
        <v>-5.1749999999999545</v>
      </c>
      <c r="W24" s="216">
        <f t="shared" si="15"/>
        <v>-0.47</v>
      </c>
      <c r="X24" s="217">
        <f t="shared" si="16"/>
        <v>-8.6246550137993715E-3</v>
      </c>
      <c r="Y24" s="279">
        <v>598.94500000000005</v>
      </c>
      <c r="Z24" s="221">
        <f t="shared" si="41"/>
        <v>0.54043287324647715</v>
      </c>
      <c r="AA24" s="219">
        <f t="shared" si="18"/>
        <v>-1.0789999999999509</v>
      </c>
      <c r="AB24" s="220">
        <f t="shared" si="19"/>
        <v>-0.1</v>
      </c>
      <c r="AC24" s="221">
        <f t="shared" si="20"/>
        <v>-1.7982614028771364E-3</v>
      </c>
      <c r="AD24" s="303">
        <v>598.94500000000005</v>
      </c>
      <c r="AE24" s="235">
        <f t="shared" si="42"/>
        <v>0.54043287324647715</v>
      </c>
      <c r="AF24" s="224">
        <f t="shared" si="22"/>
        <v>-1.0789999999999509</v>
      </c>
      <c r="AG24" s="225">
        <f t="shared" si="23"/>
        <v>-0.1</v>
      </c>
      <c r="AH24" s="226">
        <f t="shared" si="24"/>
        <v>-1.7982614028771364E-3</v>
      </c>
    </row>
    <row r="25" spans="1:34" x14ac:dyDescent="0.2">
      <c r="A25" s="4" t="s">
        <v>11</v>
      </c>
      <c r="B25" s="227">
        <v>14885.93</v>
      </c>
      <c r="C25" s="228"/>
      <c r="D25" s="229"/>
      <c r="E25" s="263"/>
      <c r="F25" s="203"/>
      <c r="G25" s="230"/>
      <c r="H25" s="304"/>
      <c r="I25" s="203"/>
      <c r="J25" s="301"/>
      <c r="K25" s="208"/>
      <c r="L25" s="206"/>
      <c r="M25" s="207"/>
      <c r="N25" s="208"/>
      <c r="O25" s="275"/>
      <c r="P25" s="212"/>
      <c r="Q25" s="210"/>
      <c r="R25" s="211"/>
      <c r="S25" s="212"/>
      <c r="T25" s="302"/>
      <c r="U25" s="217"/>
      <c r="V25" s="215"/>
      <c r="W25" s="216"/>
      <c r="X25" s="217"/>
      <c r="Y25" s="279"/>
      <c r="Z25" s="221"/>
      <c r="AA25" s="219"/>
      <c r="AB25" s="220"/>
      <c r="AC25" s="221"/>
      <c r="AD25" s="303"/>
      <c r="AE25" s="235"/>
      <c r="AF25" s="224"/>
      <c r="AG25" s="225"/>
      <c r="AH25" s="226"/>
    </row>
    <row r="26" spans="1:34" x14ac:dyDescent="0.2">
      <c r="A26" s="10" t="s">
        <v>0</v>
      </c>
      <c r="B26" s="227"/>
      <c r="C26" s="228">
        <v>571.87099999999998</v>
      </c>
      <c r="D26" s="229">
        <f>C26/$B$25</f>
        <v>3.8416880907004132E-2</v>
      </c>
      <c r="E26" s="263">
        <v>393.80900000000003</v>
      </c>
      <c r="F26" s="203">
        <f>E26/$B$25</f>
        <v>2.6455115669628972E-2</v>
      </c>
      <c r="G26" s="230">
        <f t="shared" si="2"/>
        <v>-178.06199999999995</v>
      </c>
      <c r="H26" s="231">
        <f>ROUND((F26-D26)*100,2)</f>
        <v>-1.2</v>
      </c>
      <c r="I26" s="203">
        <f t="shared" ref="I26:I28" si="43">(E26-C26)/C26</f>
        <v>-0.31136742377214432</v>
      </c>
      <c r="J26" s="301">
        <v>338.13200000000001</v>
      </c>
      <c r="K26" s="208">
        <f>J26/$B$25</f>
        <v>2.2714872366053046E-2</v>
      </c>
      <c r="L26" s="206">
        <f t="shared" si="6"/>
        <v>-233.73899999999998</v>
      </c>
      <c r="M26" s="207">
        <f t="shared" si="7"/>
        <v>-1.57</v>
      </c>
      <c r="N26" s="208">
        <f t="shared" si="8"/>
        <v>-0.4087267932803027</v>
      </c>
      <c r="O26" s="275">
        <v>495.74900000000002</v>
      </c>
      <c r="P26" s="212">
        <f>O26/$B$25</f>
        <v>3.3303193015149203E-2</v>
      </c>
      <c r="Q26" s="210">
        <f t="shared" si="10"/>
        <v>-76.121999999999957</v>
      </c>
      <c r="R26" s="211">
        <f t="shared" si="11"/>
        <v>-0.51</v>
      </c>
      <c r="S26" s="212">
        <f t="shared" si="12"/>
        <v>-0.1331104392424165</v>
      </c>
      <c r="T26" s="302">
        <v>447.52800000000002</v>
      </c>
      <c r="U26" s="217">
        <f>T26/$B$25</f>
        <v>3.0063825370668814E-2</v>
      </c>
      <c r="V26" s="215">
        <f t="shared" si="14"/>
        <v>-124.34299999999996</v>
      </c>
      <c r="W26" s="216">
        <f t="shared" si="15"/>
        <v>-0.84</v>
      </c>
      <c r="X26" s="217">
        <f t="shared" si="16"/>
        <v>-0.21743190334883211</v>
      </c>
      <c r="Y26" s="279">
        <v>427.85599999999999</v>
      </c>
      <c r="Z26" s="221">
        <f>Y26/$B$25</f>
        <v>2.8742309012604519E-2</v>
      </c>
      <c r="AA26" s="219">
        <f t="shared" si="18"/>
        <v>-144.01499999999999</v>
      </c>
      <c r="AB26" s="220">
        <f t="shared" si="19"/>
        <v>-0.97</v>
      </c>
      <c r="AC26" s="221">
        <f t="shared" si="20"/>
        <v>-0.2518312696394816</v>
      </c>
      <c r="AD26" s="303">
        <v>414.87599999999998</v>
      </c>
      <c r="AE26" s="235">
        <f>AD26/$B$25</f>
        <v>2.7870344681185519E-2</v>
      </c>
      <c r="AF26" s="224">
        <f t="shared" si="22"/>
        <v>-156.995</v>
      </c>
      <c r="AG26" s="225">
        <f t="shared" si="23"/>
        <v>-1.05</v>
      </c>
      <c r="AH26" s="226">
        <f t="shared" si="24"/>
        <v>-0.27452869615700048</v>
      </c>
    </row>
    <row r="27" spans="1:34" x14ac:dyDescent="0.2">
      <c r="A27" s="10" t="s">
        <v>1</v>
      </c>
      <c r="B27" s="227"/>
      <c r="C27" s="228">
        <v>1962.029</v>
      </c>
      <c r="D27" s="229">
        <f t="shared" ref="D27:F29" si="44">C27/$B$25</f>
        <v>0.13180426080197877</v>
      </c>
      <c r="E27" s="263">
        <v>1493.2850000000001</v>
      </c>
      <c r="F27" s="203">
        <f t="shared" si="44"/>
        <v>0.10031519696787504</v>
      </c>
      <c r="G27" s="230">
        <f t="shared" si="2"/>
        <v>-468.74399999999991</v>
      </c>
      <c r="H27" s="231">
        <f t="shared" ref="H27:H29" si="45">ROUND((F27-D27)*100,2)</f>
        <v>-3.15</v>
      </c>
      <c r="I27" s="203">
        <f t="shared" si="43"/>
        <v>-0.23890778372796728</v>
      </c>
      <c r="J27" s="301">
        <v>1237.9010000000001</v>
      </c>
      <c r="K27" s="208">
        <f t="shared" ref="K27:K29" si="46">J27/$B$25</f>
        <v>8.3159130803382789E-2</v>
      </c>
      <c r="L27" s="206">
        <f t="shared" si="6"/>
        <v>-724.12799999999993</v>
      </c>
      <c r="M27" s="207">
        <f t="shared" si="7"/>
        <v>-4.8600000000000003</v>
      </c>
      <c r="N27" s="208">
        <f t="shared" si="8"/>
        <v>-0.36907099742154675</v>
      </c>
      <c r="O27" s="275">
        <v>1779.2</v>
      </c>
      <c r="P27" s="212">
        <f t="shared" ref="P27:P29" si="47">O27/$B$25</f>
        <v>0.1195222602820247</v>
      </c>
      <c r="Q27" s="210">
        <f t="shared" si="10"/>
        <v>-182.82899999999995</v>
      </c>
      <c r="R27" s="211">
        <f t="shared" si="11"/>
        <v>-1.23</v>
      </c>
      <c r="S27" s="212">
        <f t="shared" si="12"/>
        <v>-9.3183637958460325E-2</v>
      </c>
      <c r="T27" s="302">
        <v>1589.6389999999999</v>
      </c>
      <c r="U27" s="217">
        <f t="shared" ref="U27:U29" si="48">T27/$B$25</f>
        <v>0.10678802063424991</v>
      </c>
      <c r="V27" s="215">
        <f t="shared" si="14"/>
        <v>-372.3900000000001</v>
      </c>
      <c r="W27" s="216">
        <f t="shared" si="15"/>
        <v>-2.5</v>
      </c>
      <c r="X27" s="217">
        <f t="shared" si="16"/>
        <v>-0.18979841786232524</v>
      </c>
      <c r="Y27" s="279">
        <v>1682.0329999999999</v>
      </c>
      <c r="Z27" s="221">
        <f t="shared" ref="Z27:Z29" si="49">Y27/$B$25</f>
        <v>0.11299482128425969</v>
      </c>
      <c r="AA27" s="219">
        <f t="shared" si="18"/>
        <v>-279.99600000000009</v>
      </c>
      <c r="AB27" s="220">
        <f t="shared" si="19"/>
        <v>-1.88</v>
      </c>
      <c r="AC27" s="221">
        <f t="shared" si="20"/>
        <v>-0.14270737078809748</v>
      </c>
      <c r="AD27" s="303">
        <v>1668.55</v>
      </c>
      <c r="AE27" s="235">
        <f t="shared" ref="AE27:AE29" si="50">AD27/$B$25</f>
        <v>0.11208906665555998</v>
      </c>
      <c r="AF27" s="224">
        <f t="shared" si="22"/>
        <v>-293.47900000000004</v>
      </c>
      <c r="AG27" s="225">
        <f t="shared" si="23"/>
        <v>-1.97</v>
      </c>
      <c r="AH27" s="226">
        <f t="shared" si="24"/>
        <v>-0.1495793385316935</v>
      </c>
    </row>
    <row r="28" spans="1:34" x14ac:dyDescent="0.2">
      <c r="A28" s="10" t="s">
        <v>2</v>
      </c>
      <c r="B28" s="227"/>
      <c r="C28" s="228">
        <v>4321.58</v>
      </c>
      <c r="D28" s="229">
        <f t="shared" si="44"/>
        <v>0.29031306744019353</v>
      </c>
      <c r="E28" s="263">
        <v>4011.36</v>
      </c>
      <c r="F28" s="203">
        <f t="shared" si="44"/>
        <v>0.26947325427433827</v>
      </c>
      <c r="G28" s="230">
        <f t="shared" si="2"/>
        <v>-310.2199999999998</v>
      </c>
      <c r="H28" s="231">
        <f t="shared" si="45"/>
        <v>-2.08</v>
      </c>
      <c r="I28" s="203">
        <f t="shared" si="43"/>
        <v>-7.1783930877132862E-2</v>
      </c>
      <c r="J28" s="301">
        <v>3477.6750000000002</v>
      </c>
      <c r="K28" s="208">
        <f t="shared" si="46"/>
        <v>0.23362161450443472</v>
      </c>
      <c r="L28" s="206">
        <f t="shared" si="6"/>
        <v>-843.90499999999975</v>
      </c>
      <c r="M28" s="207">
        <f t="shared" si="7"/>
        <v>-5.67</v>
      </c>
      <c r="N28" s="208">
        <f t="shared" si="8"/>
        <v>-0.19527695889003555</v>
      </c>
      <c r="O28" s="275">
        <v>4182.59</v>
      </c>
      <c r="P28" s="212">
        <f t="shared" si="47"/>
        <v>0.2809760626309542</v>
      </c>
      <c r="Q28" s="210">
        <f t="shared" si="10"/>
        <v>-138.98999999999978</v>
      </c>
      <c r="R28" s="211">
        <f t="shared" si="11"/>
        <v>-0.93</v>
      </c>
      <c r="S28" s="212">
        <f t="shared" si="12"/>
        <v>-3.2161848212922076E-2</v>
      </c>
      <c r="T28" s="302">
        <v>4015.4780000000001</v>
      </c>
      <c r="U28" s="217">
        <f t="shared" si="48"/>
        <v>0.26974989134034622</v>
      </c>
      <c r="V28" s="215">
        <f t="shared" si="14"/>
        <v>-306.10199999999986</v>
      </c>
      <c r="W28" s="216">
        <f t="shared" si="15"/>
        <v>-2.06</v>
      </c>
      <c r="X28" s="217">
        <f t="shared" si="16"/>
        <v>-7.0831038647901898E-2</v>
      </c>
      <c r="Y28" s="279">
        <v>4144.9849999999997</v>
      </c>
      <c r="Z28" s="221">
        <f t="shared" si="49"/>
        <v>0.27844985163842634</v>
      </c>
      <c r="AA28" s="219">
        <f t="shared" si="18"/>
        <v>-176.59500000000025</v>
      </c>
      <c r="AB28" s="220">
        <f t="shared" si="19"/>
        <v>-1.19</v>
      </c>
      <c r="AC28" s="221">
        <f t="shared" si="20"/>
        <v>-4.0863526765673723E-2</v>
      </c>
      <c r="AD28" s="303">
        <v>4133.2359999999999</v>
      </c>
      <c r="AE28" s="235">
        <f t="shared" si="50"/>
        <v>0.27766058284568046</v>
      </c>
      <c r="AF28" s="224">
        <f t="shared" si="22"/>
        <v>-188.34400000000005</v>
      </c>
      <c r="AG28" s="225">
        <f t="shared" si="23"/>
        <v>-1.27</v>
      </c>
      <c r="AH28" s="226">
        <f t="shared" si="24"/>
        <v>-4.3582208358979829E-2</v>
      </c>
    </row>
    <row r="29" spans="1:34" x14ac:dyDescent="0.2">
      <c r="A29" s="10" t="s">
        <v>3</v>
      </c>
      <c r="B29" s="227"/>
      <c r="C29" s="228">
        <v>6159.8519999999999</v>
      </c>
      <c r="D29" s="229">
        <f t="shared" si="44"/>
        <v>0.41380363873805664</v>
      </c>
      <c r="E29" s="263">
        <v>6059.5349999999999</v>
      </c>
      <c r="F29" s="203">
        <f t="shared" si="44"/>
        <v>0.40706459052272848</v>
      </c>
      <c r="G29" s="230">
        <f t="shared" si="2"/>
        <v>-100.31700000000001</v>
      </c>
      <c r="H29" s="231">
        <f t="shared" si="45"/>
        <v>-0.67</v>
      </c>
      <c r="I29" s="203">
        <f>(E29-C29)/C29</f>
        <v>-1.6285618550575566E-2</v>
      </c>
      <c r="J29" s="301">
        <v>5833.3879999999999</v>
      </c>
      <c r="K29" s="208">
        <f t="shared" si="46"/>
        <v>0.39187259378486933</v>
      </c>
      <c r="L29" s="206">
        <f t="shared" si="6"/>
        <v>-326.46399999999994</v>
      </c>
      <c r="M29" s="207">
        <f t="shared" si="7"/>
        <v>-2.19</v>
      </c>
      <c r="N29" s="208">
        <f t="shared" si="8"/>
        <v>-5.2998675942214191E-2</v>
      </c>
      <c r="O29" s="275">
        <v>6103.3620000000001</v>
      </c>
      <c r="P29" s="212">
        <f t="shared" si="47"/>
        <v>0.41000878010309061</v>
      </c>
      <c r="Q29" s="210">
        <f t="shared" si="10"/>
        <v>-56.489999999999782</v>
      </c>
      <c r="R29" s="211">
        <f t="shared" si="11"/>
        <v>-0.38</v>
      </c>
      <c r="S29" s="212">
        <f t="shared" si="12"/>
        <v>-9.1706748798509735E-3</v>
      </c>
      <c r="T29" s="302">
        <v>6042.393</v>
      </c>
      <c r="U29" s="217">
        <f t="shared" si="48"/>
        <v>0.40591303331400858</v>
      </c>
      <c r="V29" s="215">
        <f t="shared" si="14"/>
        <v>-117.45899999999983</v>
      </c>
      <c r="W29" s="216">
        <f t="shared" si="15"/>
        <v>-0.79</v>
      </c>
      <c r="X29" s="217">
        <f t="shared" si="16"/>
        <v>-1.906847761926745E-2</v>
      </c>
      <c r="Y29" s="279">
        <v>6074.4709999999995</v>
      </c>
      <c r="Z29" s="221">
        <f t="shared" si="49"/>
        <v>0.40806795410162477</v>
      </c>
      <c r="AA29" s="219">
        <f t="shared" si="18"/>
        <v>-85.381000000000313</v>
      </c>
      <c r="AB29" s="220">
        <f t="shared" si="19"/>
        <v>-0.56999999999999995</v>
      </c>
      <c r="AC29" s="221">
        <f t="shared" si="20"/>
        <v>-1.3860884969314249E-2</v>
      </c>
      <c r="AD29" s="303">
        <v>6070.8590000000004</v>
      </c>
      <c r="AE29" s="235">
        <f t="shared" si="50"/>
        <v>0.40782530886548574</v>
      </c>
      <c r="AF29" s="224">
        <f t="shared" si="22"/>
        <v>-88.992999999999483</v>
      </c>
      <c r="AG29" s="225">
        <f t="shared" si="23"/>
        <v>-0.6</v>
      </c>
      <c r="AH29" s="226">
        <f t="shared" si="24"/>
        <v>-1.4447262693973733E-2</v>
      </c>
    </row>
    <row r="30" spans="1:34" x14ac:dyDescent="0.2">
      <c r="A30" s="9" t="s">
        <v>19</v>
      </c>
      <c r="B30" s="198"/>
      <c r="C30" s="199"/>
      <c r="D30" s="229"/>
      <c r="E30" s="262"/>
      <c r="F30" s="203"/>
      <c r="G30" s="230"/>
      <c r="H30" s="202"/>
      <c r="I30" s="203"/>
      <c r="J30" s="293"/>
      <c r="K30" s="208"/>
      <c r="L30" s="206"/>
      <c r="M30" s="207"/>
      <c r="N30" s="208"/>
      <c r="O30" s="274"/>
      <c r="P30" s="212"/>
      <c r="Q30" s="210"/>
      <c r="R30" s="211"/>
      <c r="S30" s="212"/>
      <c r="T30" s="296"/>
      <c r="U30" s="217"/>
      <c r="V30" s="215"/>
      <c r="W30" s="216"/>
      <c r="X30" s="217"/>
      <c r="Y30" s="278"/>
      <c r="Z30" s="221"/>
      <c r="AA30" s="219"/>
      <c r="AB30" s="220"/>
      <c r="AC30" s="221"/>
      <c r="AD30" s="299"/>
      <c r="AE30" s="235"/>
      <c r="AF30" s="224"/>
      <c r="AG30" s="225"/>
      <c r="AH30" s="226"/>
    </row>
    <row r="31" spans="1:34" x14ac:dyDescent="0.2">
      <c r="A31" s="4" t="s">
        <v>5</v>
      </c>
      <c r="B31" s="227">
        <v>10206.14</v>
      </c>
      <c r="C31" s="228"/>
      <c r="D31" s="229"/>
      <c r="E31" s="263"/>
      <c r="F31" s="203"/>
      <c r="G31" s="230"/>
      <c r="H31" s="231"/>
      <c r="I31" s="203"/>
      <c r="J31" s="301"/>
      <c r="K31" s="208"/>
      <c r="L31" s="206"/>
      <c r="M31" s="207"/>
      <c r="N31" s="208"/>
      <c r="O31" s="275"/>
      <c r="P31" s="212"/>
      <c r="Q31" s="210"/>
      <c r="R31" s="211"/>
      <c r="S31" s="212"/>
      <c r="T31" s="302"/>
      <c r="U31" s="217"/>
      <c r="V31" s="215"/>
      <c r="W31" s="216"/>
      <c r="X31" s="217"/>
      <c r="Y31" s="279"/>
      <c r="Z31" s="221"/>
      <c r="AA31" s="219"/>
      <c r="AB31" s="220"/>
      <c r="AC31" s="221"/>
      <c r="AD31" s="303"/>
      <c r="AE31" s="235"/>
      <c r="AF31" s="224"/>
      <c r="AG31" s="225"/>
      <c r="AH31" s="226"/>
    </row>
    <row r="32" spans="1:34" x14ac:dyDescent="0.2">
      <c r="A32" s="10" t="s">
        <v>0</v>
      </c>
      <c r="B32" s="227"/>
      <c r="C32" s="228">
        <v>487.17399999999998</v>
      </c>
      <c r="D32" s="229">
        <f>C32/$B$31</f>
        <v>4.7733423213869301E-2</v>
      </c>
      <c r="E32" s="263">
        <v>349.30500000000001</v>
      </c>
      <c r="F32" s="203">
        <f>E32/$B$31</f>
        <v>3.4224986135796692E-2</v>
      </c>
      <c r="G32" s="230">
        <f t="shared" si="2"/>
        <v>-137.86899999999997</v>
      </c>
      <c r="H32" s="231">
        <f t="shared" ref="H32:H35" si="51">ROUND((F32-D32)*100,2)</f>
        <v>-1.35</v>
      </c>
      <c r="I32" s="203">
        <f t="shared" ref="I32:I35" si="52">(E32-C32)/C32</f>
        <v>-0.28299745060286463</v>
      </c>
      <c r="J32" s="301">
        <v>302.13499999999999</v>
      </c>
      <c r="K32" s="208">
        <f>J32/$B$31</f>
        <v>2.9603258430709357E-2</v>
      </c>
      <c r="L32" s="206">
        <f t="shared" si="6"/>
        <v>-185.03899999999999</v>
      </c>
      <c r="M32" s="207">
        <f t="shared" si="7"/>
        <v>-1.81</v>
      </c>
      <c r="N32" s="208">
        <f t="shared" si="8"/>
        <v>-0.37982117272268223</v>
      </c>
      <c r="O32" s="275">
        <v>429.25700000000001</v>
      </c>
      <c r="P32" s="212">
        <f>O32/$B$31</f>
        <v>4.2058701918648973E-2</v>
      </c>
      <c r="Q32" s="210">
        <f t="shared" si="10"/>
        <v>-57.916999999999973</v>
      </c>
      <c r="R32" s="211">
        <f t="shared" si="11"/>
        <v>-0.56999999999999995</v>
      </c>
      <c r="S32" s="212">
        <f t="shared" si="12"/>
        <v>-0.11888360216267695</v>
      </c>
      <c r="T32" s="302">
        <v>391.77600000000001</v>
      </c>
      <c r="U32" s="217">
        <f>T32/$B$31</f>
        <v>3.8386304714612969E-2</v>
      </c>
      <c r="V32" s="215">
        <f t="shared" si="14"/>
        <v>-95.397999999999968</v>
      </c>
      <c r="W32" s="216">
        <f t="shared" si="15"/>
        <v>-0.93</v>
      </c>
      <c r="X32" s="217">
        <f t="shared" si="16"/>
        <v>-0.19581915291045904</v>
      </c>
      <c r="Y32" s="279">
        <v>375.577</v>
      </c>
      <c r="Z32" s="221">
        <f>Y32/$B$31</f>
        <v>3.6799122880932462E-2</v>
      </c>
      <c r="AA32" s="219">
        <f t="shared" si="18"/>
        <v>-111.59699999999998</v>
      </c>
      <c r="AB32" s="220">
        <f t="shared" si="19"/>
        <v>-1.0900000000000001</v>
      </c>
      <c r="AC32" s="221">
        <f t="shared" si="20"/>
        <v>-0.22907010636856642</v>
      </c>
      <c r="AD32" s="303">
        <v>364.90800000000002</v>
      </c>
      <c r="AE32" s="235">
        <f>AD32/$B$31</f>
        <v>3.5753771749162763E-2</v>
      </c>
      <c r="AF32" s="224">
        <f t="shared" si="22"/>
        <v>-122.26599999999996</v>
      </c>
      <c r="AG32" s="225">
        <f t="shared" si="23"/>
        <v>-1.2</v>
      </c>
      <c r="AH32" s="226">
        <f t="shared" si="24"/>
        <v>-0.25096987934495679</v>
      </c>
    </row>
    <row r="33" spans="1:34" x14ac:dyDescent="0.2">
      <c r="A33" s="10" t="s">
        <v>1</v>
      </c>
      <c r="B33" s="227"/>
      <c r="C33" s="228">
        <v>1427.951</v>
      </c>
      <c r="D33" s="229">
        <f t="shared" ref="D33:F35" si="53">C33/$B$31</f>
        <v>0.13991097515809112</v>
      </c>
      <c r="E33" s="263">
        <v>1123.9749999999999</v>
      </c>
      <c r="F33" s="203">
        <f t="shared" si="53"/>
        <v>0.11012733511396081</v>
      </c>
      <c r="G33" s="230">
        <f t="shared" si="2"/>
        <v>-303.97600000000011</v>
      </c>
      <c r="H33" s="231">
        <f t="shared" si="51"/>
        <v>-2.98</v>
      </c>
      <c r="I33" s="203">
        <f t="shared" si="52"/>
        <v>-0.21287565189561836</v>
      </c>
      <c r="J33" s="301">
        <v>960.62699999999995</v>
      </c>
      <c r="K33" s="208">
        <f t="shared" ref="K33:K35" si="54">J33/$B$31</f>
        <v>9.4122459617445975E-2</v>
      </c>
      <c r="L33" s="206">
        <f t="shared" si="6"/>
        <v>-467.32400000000007</v>
      </c>
      <c r="M33" s="207">
        <f t="shared" si="7"/>
        <v>-4.58</v>
      </c>
      <c r="N33" s="208">
        <f t="shared" si="8"/>
        <v>-0.32726893289755743</v>
      </c>
      <c r="O33" s="275">
        <v>1313.7629999999999</v>
      </c>
      <c r="P33" s="212">
        <f t="shared" ref="P33:P35" si="55">O33/$B$31</f>
        <v>0.12872280803516314</v>
      </c>
      <c r="Q33" s="210">
        <f t="shared" si="10"/>
        <v>-114.1880000000001</v>
      </c>
      <c r="R33" s="211">
        <f t="shared" si="11"/>
        <v>-1.1200000000000001</v>
      </c>
      <c r="S33" s="212">
        <f t="shared" si="12"/>
        <v>-7.996632937684843E-2</v>
      </c>
      <c r="T33" s="302">
        <v>1186.4259999999999</v>
      </c>
      <c r="U33" s="217">
        <f t="shared" ref="U33:U35" si="56">T33/$B$31</f>
        <v>0.11624629879660675</v>
      </c>
      <c r="V33" s="215">
        <f t="shared" si="14"/>
        <v>-241.52500000000009</v>
      </c>
      <c r="W33" s="216">
        <f t="shared" si="15"/>
        <v>-2.37</v>
      </c>
      <c r="X33" s="217">
        <f t="shared" si="16"/>
        <v>-0.16914095791802386</v>
      </c>
      <c r="Y33" s="279">
        <v>1228.7439999999999</v>
      </c>
      <c r="Z33" s="221">
        <f t="shared" ref="Z33:Z35" si="57">Y33/$B$31</f>
        <v>0.12039262639940271</v>
      </c>
      <c r="AA33" s="219">
        <f t="shared" si="18"/>
        <v>-199.20700000000011</v>
      </c>
      <c r="AB33" s="220">
        <f t="shared" si="19"/>
        <v>-1.95</v>
      </c>
      <c r="AC33" s="221">
        <f t="shared" si="20"/>
        <v>-0.13950548723310541</v>
      </c>
      <c r="AD33" s="303">
        <v>1218.058</v>
      </c>
      <c r="AE33" s="235">
        <f t="shared" ref="AE33:AE35" si="58">AD33/$B$31</f>
        <v>0.11934560960363076</v>
      </c>
      <c r="AF33" s="224">
        <f t="shared" si="22"/>
        <v>-209.89300000000003</v>
      </c>
      <c r="AG33" s="225">
        <f t="shared" si="23"/>
        <v>-2.06</v>
      </c>
      <c r="AH33" s="226">
        <f t="shared" si="24"/>
        <v>-0.14698893729546744</v>
      </c>
    </row>
    <row r="34" spans="1:34" x14ac:dyDescent="0.2">
      <c r="A34" s="10" t="s">
        <v>2</v>
      </c>
      <c r="B34" s="227"/>
      <c r="C34" s="228">
        <v>2817.8789999999999</v>
      </c>
      <c r="D34" s="229">
        <f t="shared" si="53"/>
        <v>0.27609644782454484</v>
      </c>
      <c r="E34" s="263">
        <v>2597.5</v>
      </c>
      <c r="F34" s="203">
        <f t="shared" si="53"/>
        <v>0.25450366152139792</v>
      </c>
      <c r="G34" s="230">
        <f t="shared" si="2"/>
        <v>-220.37899999999991</v>
      </c>
      <c r="H34" s="231">
        <f t="shared" si="51"/>
        <v>-2.16</v>
      </c>
      <c r="I34" s="203">
        <f t="shared" si="52"/>
        <v>-7.8207403511648274E-2</v>
      </c>
      <c r="J34" s="301">
        <v>2290.9389999999999</v>
      </c>
      <c r="K34" s="208">
        <f t="shared" si="54"/>
        <v>0.22446674256868904</v>
      </c>
      <c r="L34" s="206">
        <f t="shared" si="6"/>
        <v>-526.94000000000005</v>
      </c>
      <c r="M34" s="207">
        <f t="shared" si="7"/>
        <v>-5.16</v>
      </c>
      <c r="N34" s="208">
        <f t="shared" si="8"/>
        <v>-0.18699880300041274</v>
      </c>
      <c r="O34" s="275">
        <v>2730.223</v>
      </c>
      <c r="P34" s="212">
        <f t="shared" si="55"/>
        <v>0.26750789230796362</v>
      </c>
      <c r="Q34" s="210">
        <f t="shared" si="10"/>
        <v>-87.655999999999949</v>
      </c>
      <c r="R34" s="211">
        <f t="shared" si="11"/>
        <v>-0.86</v>
      </c>
      <c r="S34" s="212">
        <f t="shared" si="12"/>
        <v>-3.1107084441879852E-2</v>
      </c>
      <c r="T34" s="302">
        <v>2636.2449999999999</v>
      </c>
      <c r="U34" s="217">
        <f t="shared" si="56"/>
        <v>0.25829990574301354</v>
      </c>
      <c r="V34" s="215">
        <f t="shared" si="14"/>
        <v>-181.63400000000001</v>
      </c>
      <c r="W34" s="216">
        <f t="shared" si="15"/>
        <v>-1.78</v>
      </c>
      <c r="X34" s="217">
        <f t="shared" si="16"/>
        <v>-6.4457700277407229E-2</v>
      </c>
      <c r="Y34" s="279">
        <v>2682.7139999999999</v>
      </c>
      <c r="Z34" s="221">
        <f t="shared" si="57"/>
        <v>0.26285294930306657</v>
      </c>
      <c r="AA34" s="219">
        <f t="shared" si="18"/>
        <v>-135.16499999999996</v>
      </c>
      <c r="AB34" s="220">
        <f t="shared" si="19"/>
        <v>-1.32</v>
      </c>
      <c r="AC34" s="221">
        <f t="shared" si="20"/>
        <v>-4.7966928317362087E-2</v>
      </c>
      <c r="AD34" s="303">
        <v>2674.9639999999999</v>
      </c>
      <c r="AE34" s="235">
        <f t="shared" si="58"/>
        <v>0.26209360247850805</v>
      </c>
      <c r="AF34" s="224">
        <f t="shared" si="22"/>
        <v>-142.91499999999996</v>
      </c>
      <c r="AG34" s="225">
        <f t="shared" si="23"/>
        <v>-1.4</v>
      </c>
      <c r="AH34" s="226">
        <f t="shared" si="24"/>
        <v>-5.0717223841052074E-2</v>
      </c>
    </row>
    <row r="35" spans="1:34" x14ac:dyDescent="0.2">
      <c r="A35" s="10" t="s">
        <v>3</v>
      </c>
      <c r="B35" s="227"/>
      <c r="C35" s="228">
        <v>3923.45</v>
      </c>
      <c r="D35" s="229">
        <f t="shared" si="53"/>
        <v>0.38442055468570879</v>
      </c>
      <c r="E35" s="263">
        <v>3834.71</v>
      </c>
      <c r="F35" s="203">
        <f t="shared" si="53"/>
        <v>0.37572578859392486</v>
      </c>
      <c r="G35" s="230">
        <f t="shared" si="2"/>
        <v>-88.739999999999782</v>
      </c>
      <c r="H35" s="231">
        <f t="shared" si="51"/>
        <v>-0.87</v>
      </c>
      <c r="I35" s="203">
        <f t="shared" si="52"/>
        <v>-2.2617849086900507E-2</v>
      </c>
      <c r="J35" s="301">
        <v>3626.21</v>
      </c>
      <c r="K35" s="208">
        <f t="shared" si="54"/>
        <v>0.35529690950741422</v>
      </c>
      <c r="L35" s="206">
        <f t="shared" si="6"/>
        <v>-297.23999999999978</v>
      </c>
      <c r="M35" s="207">
        <f t="shared" si="7"/>
        <v>-2.91</v>
      </c>
      <c r="N35" s="208">
        <f t="shared" si="8"/>
        <v>-7.5759854209942731E-2</v>
      </c>
      <c r="O35" s="275">
        <v>3876.44</v>
      </c>
      <c r="P35" s="212">
        <f t="shared" si="55"/>
        <v>0.37981450381828979</v>
      </c>
      <c r="Q35" s="210">
        <f t="shared" si="10"/>
        <v>-47.009999999999764</v>
      </c>
      <c r="R35" s="211">
        <f t="shared" si="11"/>
        <v>-0.46</v>
      </c>
      <c r="S35" s="212">
        <f t="shared" si="12"/>
        <v>-1.1981801730619676E-2</v>
      </c>
      <c r="T35" s="302">
        <v>3827.48</v>
      </c>
      <c r="U35" s="217">
        <f t="shared" si="56"/>
        <v>0.37501739149178831</v>
      </c>
      <c r="V35" s="215">
        <f t="shared" si="14"/>
        <v>-95.9699999999998</v>
      </c>
      <c r="W35" s="216">
        <f t="shared" si="15"/>
        <v>-0.94</v>
      </c>
      <c r="X35" s="217">
        <f t="shared" si="16"/>
        <v>-2.4460615019944131E-2</v>
      </c>
      <c r="Y35" s="279">
        <v>3844.19</v>
      </c>
      <c r="Z35" s="221">
        <f t="shared" si="57"/>
        <v>0.37665464122577197</v>
      </c>
      <c r="AA35" s="219">
        <f t="shared" si="18"/>
        <v>-79.259999999999764</v>
      </c>
      <c r="AB35" s="220">
        <f t="shared" si="19"/>
        <v>-0.78</v>
      </c>
      <c r="AC35" s="221">
        <f t="shared" si="20"/>
        <v>-2.0201608278428363E-2</v>
      </c>
      <c r="AD35" s="303">
        <v>3841.21</v>
      </c>
      <c r="AE35" s="235">
        <f t="shared" si="58"/>
        <v>0.37636266012419978</v>
      </c>
      <c r="AF35" s="224">
        <f t="shared" si="22"/>
        <v>-82.239999999999782</v>
      </c>
      <c r="AG35" s="225">
        <f t="shared" si="23"/>
        <v>-0.81</v>
      </c>
      <c r="AH35" s="226">
        <f t="shared" si="24"/>
        <v>-2.0961143891218132E-2</v>
      </c>
    </row>
    <row r="36" spans="1:34" x14ac:dyDescent="0.2">
      <c r="A36" s="9" t="s">
        <v>20</v>
      </c>
      <c r="B36" s="227"/>
      <c r="C36" s="199"/>
      <c r="D36" s="229"/>
      <c r="E36" s="263"/>
      <c r="F36" s="203"/>
      <c r="G36" s="230"/>
      <c r="H36" s="202"/>
      <c r="I36" s="203"/>
      <c r="J36" s="301"/>
      <c r="K36" s="208"/>
      <c r="L36" s="206"/>
      <c r="M36" s="207"/>
      <c r="N36" s="208"/>
      <c r="O36" s="275"/>
      <c r="P36" s="212"/>
      <c r="Q36" s="210"/>
      <c r="R36" s="211"/>
      <c r="S36" s="212"/>
      <c r="T36" s="302"/>
      <c r="U36" s="217"/>
      <c r="V36" s="215"/>
      <c r="W36" s="216"/>
      <c r="X36" s="217"/>
      <c r="Y36" s="279"/>
      <c r="Z36" s="221"/>
      <c r="AA36" s="219"/>
      <c r="AB36" s="220"/>
      <c r="AC36" s="221"/>
      <c r="AD36" s="303"/>
      <c r="AE36" s="235"/>
      <c r="AF36" s="224"/>
      <c r="AG36" s="225"/>
      <c r="AH36" s="226"/>
    </row>
    <row r="37" spans="1:34" x14ac:dyDescent="0.2">
      <c r="A37" s="4" t="s">
        <v>22</v>
      </c>
      <c r="B37" s="227">
        <v>8135.46</v>
      </c>
      <c r="C37" s="228"/>
      <c r="D37" s="229"/>
      <c r="E37" s="263"/>
      <c r="F37" s="203"/>
      <c r="G37" s="230"/>
      <c r="H37" s="231"/>
      <c r="I37" s="203"/>
      <c r="J37" s="301"/>
      <c r="K37" s="208"/>
      <c r="L37" s="206"/>
      <c r="M37" s="207"/>
      <c r="N37" s="208"/>
      <c r="O37" s="275"/>
      <c r="P37" s="212"/>
      <c r="Q37" s="210"/>
      <c r="R37" s="211"/>
      <c r="S37" s="212"/>
      <c r="T37" s="302"/>
      <c r="U37" s="217"/>
      <c r="V37" s="215"/>
      <c r="W37" s="216"/>
      <c r="X37" s="217"/>
      <c r="Y37" s="279"/>
      <c r="Z37" s="221"/>
      <c r="AA37" s="219"/>
      <c r="AB37" s="220"/>
      <c r="AC37" s="221"/>
      <c r="AD37" s="303"/>
      <c r="AE37" s="235"/>
      <c r="AF37" s="224"/>
      <c r="AG37" s="225"/>
      <c r="AH37" s="226"/>
    </row>
    <row r="38" spans="1:34" x14ac:dyDescent="0.2">
      <c r="A38" s="10" t="s">
        <v>0</v>
      </c>
      <c r="B38" s="227"/>
      <c r="C38" s="228">
        <v>345.03500000000003</v>
      </c>
      <c r="D38" s="229">
        <f>C38/$B$37</f>
        <v>4.2411246567495876E-2</v>
      </c>
      <c r="E38" s="263">
        <v>191.39599999999999</v>
      </c>
      <c r="F38" s="203">
        <f>E38/$B$37</f>
        <v>2.3526143573934354E-2</v>
      </c>
      <c r="G38" s="230">
        <f t="shared" si="2"/>
        <v>-153.63900000000004</v>
      </c>
      <c r="H38" s="231">
        <f t="shared" ref="H38:H41" si="59">ROUND((F38-D38)*100,2)</f>
        <v>-1.89</v>
      </c>
      <c r="I38" s="203">
        <f t="shared" ref="I38:I41" si="60">(E38-C38)/C38</f>
        <v>-0.44528526091555937</v>
      </c>
      <c r="J38" s="301">
        <v>156.25299999999999</v>
      </c>
      <c r="K38" s="208">
        <f>J38/$B$37</f>
        <v>1.9206412421670069E-2</v>
      </c>
      <c r="L38" s="206">
        <f t="shared" si="6"/>
        <v>-188.78200000000004</v>
      </c>
      <c r="M38" s="207">
        <f t="shared" si="7"/>
        <v>-2.3199999999999998</v>
      </c>
      <c r="N38" s="208">
        <f t="shared" si="8"/>
        <v>-0.54713869607431143</v>
      </c>
      <c r="O38" s="275">
        <v>275.10300000000001</v>
      </c>
      <c r="P38" s="212">
        <f>O38/$B$37</f>
        <v>3.3815297475496164E-2</v>
      </c>
      <c r="Q38" s="210">
        <f t="shared" si="10"/>
        <v>-69.932000000000016</v>
      </c>
      <c r="R38" s="211">
        <f t="shared" si="11"/>
        <v>-0.86</v>
      </c>
      <c r="S38" s="212">
        <f t="shared" si="12"/>
        <v>-0.20268088744620114</v>
      </c>
      <c r="T38" s="302">
        <v>235.64500000000001</v>
      </c>
      <c r="U38" s="217">
        <f>T38/$B$37</f>
        <v>2.8965172221361794E-2</v>
      </c>
      <c r="V38" s="215">
        <f t="shared" si="14"/>
        <v>-109.39000000000001</v>
      </c>
      <c r="W38" s="216">
        <f t="shared" si="15"/>
        <v>-1.34</v>
      </c>
      <c r="X38" s="217">
        <f t="shared" si="16"/>
        <v>-0.317040300259394</v>
      </c>
      <c r="Y38" s="279">
        <v>228.62200000000001</v>
      </c>
      <c r="Z38" s="221">
        <f>Y38/$B$37</f>
        <v>2.8101914335513914E-2</v>
      </c>
      <c r="AA38" s="219">
        <f t="shared" si="18"/>
        <v>-116.41300000000001</v>
      </c>
      <c r="AB38" s="220">
        <f t="shared" si="19"/>
        <v>-1.43</v>
      </c>
      <c r="AC38" s="221">
        <f t="shared" si="20"/>
        <v>-0.33739475705363225</v>
      </c>
      <c r="AD38" s="303">
        <v>218.053</v>
      </c>
      <c r="AE38" s="235">
        <f>AD38/$B$37</f>
        <v>2.6802786812300718E-2</v>
      </c>
      <c r="AF38" s="224">
        <f t="shared" si="22"/>
        <v>-126.98200000000003</v>
      </c>
      <c r="AG38" s="225">
        <f t="shared" si="23"/>
        <v>-1.56</v>
      </c>
      <c r="AH38" s="226">
        <f t="shared" si="24"/>
        <v>-0.36802643210109126</v>
      </c>
    </row>
    <row r="39" spans="1:34" x14ac:dyDescent="0.2">
      <c r="A39" s="10" t="s">
        <v>1</v>
      </c>
      <c r="B39" s="227"/>
      <c r="C39" s="228">
        <v>1459.43</v>
      </c>
      <c r="D39" s="229">
        <f t="shared" ref="D39:F41" si="61">C39/$B$37</f>
        <v>0.17939120836437031</v>
      </c>
      <c r="E39" s="263">
        <v>1001.45</v>
      </c>
      <c r="F39" s="203">
        <f t="shared" si="61"/>
        <v>0.1230969115452599</v>
      </c>
      <c r="G39" s="230">
        <f t="shared" si="2"/>
        <v>-457.98</v>
      </c>
      <c r="H39" s="231">
        <f t="shared" si="59"/>
        <v>-5.63</v>
      </c>
      <c r="I39" s="203">
        <f t="shared" si="60"/>
        <v>-0.31380744537250843</v>
      </c>
      <c r="J39" s="301">
        <v>775.42100000000005</v>
      </c>
      <c r="K39" s="208">
        <f t="shared" ref="K39:K41" si="62">J39/$B$37</f>
        <v>9.5313725345585867E-2</v>
      </c>
      <c r="L39" s="206">
        <f t="shared" si="6"/>
        <v>-684.00900000000001</v>
      </c>
      <c r="M39" s="207">
        <f t="shared" si="7"/>
        <v>-8.41</v>
      </c>
      <c r="N39" s="208">
        <f t="shared" si="8"/>
        <v>-0.46868229377222614</v>
      </c>
      <c r="O39" s="275">
        <v>1282.57</v>
      </c>
      <c r="P39" s="212">
        <f t="shared" ref="P39:P41" si="63">O39/$B$37</f>
        <v>0.15765181071506712</v>
      </c>
      <c r="Q39" s="210">
        <f t="shared" si="10"/>
        <v>-176.86000000000013</v>
      </c>
      <c r="R39" s="211">
        <f t="shared" si="11"/>
        <v>-2.17</v>
      </c>
      <c r="S39" s="212">
        <f t="shared" si="12"/>
        <v>-0.12118429797934818</v>
      </c>
      <c r="T39" s="302">
        <v>1096.55</v>
      </c>
      <c r="U39" s="217">
        <f t="shared" ref="U39:U41" si="64">T39/$B$37</f>
        <v>0.13478647796190996</v>
      </c>
      <c r="V39" s="215">
        <f t="shared" si="14"/>
        <v>-362.88000000000011</v>
      </c>
      <c r="W39" s="216">
        <f t="shared" si="15"/>
        <v>-4.46</v>
      </c>
      <c r="X39" s="217">
        <f t="shared" si="16"/>
        <v>-0.24864501894575286</v>
      </c>
      <c r="Y39" s="279">
        <v>1218.54</v>
      </c>
      <c r="Z39" s="221">
        <f t="shared" ref="Z39:Z41" si="65">Y39/$B$37</f>
        <v>0.14978132766924057</v>
      </c>
      <c r="AA39" s="219">
        <f t="shared" si="18"/>
        <v>-240.8900000000001</v>
      </c>
      <c r="AB39" s="220">
        <f t="shared" si="19"/>
        <v>-2.96</v>
      </c>
      <c r="AC39" s="221">
        <f t="shared" si="20"/>
        <v>-0.16505759097729941</v>
      </c>
      <c r="AD39" s="303">
        <v>1205.1199999999999</v>
      </c>
      <c r="AE39" s="235">
        <f t="shared" ref="AE39:AE41" si="66">AD39/$B$37</f>
        <v>0.14813175899088679</v>
      </c>
      <c r="AF39" s="224">
        <f t="shared" si="22"/>
        <v>-254.31000000000017</v>
      </c>
      <c r="AG39" s="225">
        <f t="shared" si="23"/>
        <v>-3.13</v>
      </c>
      <c r="AH39" s="226">
        <f t="shared" si="24"/>
        <v>-0.17425296177274702</v>
      </c>
    </row>
    <row r="40" spans="1:34" x14ac:dyDescent="0.2">
      <c r="A40" s="10" t="s">
        <v>2</v>
      </c>
      <c r="B40" s="227"/>
      <c r="C40" s="228">
        <v>3377.03</v>
      </c>
      <c r="D40" s="229">
        <f t="shared" si="61"/>
        <v>0.41510006809694844</v>
      </c>
      <c r="E40" s="263">
        <v>3076.36</v>
      </c>
      <c r="F40" s="203">
        <f t="shared" si="61"/>
        <v>0.37814210874369736</v>
      </c>
      <c r="G40" s="230">
        <f t="shared" si="2"/>
        <v>-300.67000000000007</v>
      </c>
      <c r="H40" s="231">
        <f t="shared" si="59"/>
        <v>-3.7</v>
      </c>
      <c r="I40" s="203">
        <f t="shared" si="60"/>
        <v>-8.9033855192284364E-2</v>
      </c>
      <c r="J40" s="301">
        <v>2484.64</v>
      </c>
      <c r="K40" s="208">
        <f t="shared" si="62"/>
        <v>0.30540866773360081</v>
      </c>
      <c r="L40" s="206">
        <f t="shared" si="6"/>
        <v>-892.39000000000033</v>
      </c>
      <c r="M40" s="207">
        <f t="shared" si="7"/>
        <v>-10.97</v>
      </c>
      <c r="N40" s="208">
        <f t="shared" si="8"/>
        <v>-0.26425290862088885</v>
      </c>
      <c r="O40" s="275">
        <v>3241.35</v>
      </c>
      <c r="P40" s="212">
        <f t="shared" si="63"/>
        <v>0.39842246166780981</v>
      </c>
      <c r="Q40" s="210">
        <f t="shared" si="10"/>
        <v>-135.68000000000029</v>
      </c>
      <c r="R40" s="211">
        <f t="shared" si="11"/>
        <v>-1.67</v>
      </c>
      <c r="S40" s="212">
        <f t="shared" si="12"/>
        <v>-4.0177315570190456E-2</v>
      </c>
      <c r="T40" s="302">
        <v>3072.37</v>
      </c>
      <c r="U40" s="217">
        <f t="shared" si="64"/>
        <v>0.37765166321265176</v>
      </c>
      <c r="V40" s="215">
        <f t="shared" si="14"/>
        <v>-304.66000000000031</v>
      </c>
      <c r="W40" s="216">
        <f t="shared" si="15"/>
        <v>-3.74</v>
      </c>
      <c r="X40" s="217">
        <f t="shared" si="16"/>
        <v>-9.0215366757180213E-2</v>
      </c>
      <c r="Y40" s="279">
        <v>3251.68</v>
      </c>
      <c r="Z40" s="221">
        <f t="shared" si="65"/>
        <v>0.39969221162663204</v>
      </c>
      <c r="AA40" s="219">
        <f t="shared" si="18"/>
        <v>-125.35000000000036</v>
      </c>
      <c r="AB40" s="220">
        <f t="shared" si="19"/>
        <v>-1.54</v>
      </c>
      <c r="AC40" s="221">
        <f t="shared" si="20"/>
        <v>-3.7118414701675838E-2</v>
      </c>
      <c r="AD40" s="303">
        <v>3241.98</v>
      </c>
      <c r="AE40" s="235">
        <f t="shared" si="66"/>
        <v>0.39849990043586964</v>
      </c>
      <c r="AF40" s="224">
        <f t="shared" si="22"/>
        <v>-135.05000000000018</v>
      </c>
      <c r="AG40" s="225">
        <f t="shared" si="23"/>
        <v>-1.66</v>
      </c>
      <c r="AH40" s="226">
        <f t="shared" si="24"/>
        <v>-3.9990761112575303E-2</v>
      </c>
    </row>
    <row r="41" spans="1:34" x14ac:dyDescent="0.2">
      <c r="A41" s="10" t="s">
        <v>3</v>
      </c>
      <c r="B41" s="227"/>
      <c r="C41" s="228">
        <v>4486.8900000000003</v>
      </c>
      <c r="D41" s="229">
        <f t="shared" si="61"/>
        <v>0.55152259368247158</v>
      </c>
      <c r="E41" s="263">
        <v>4410.04</v>
      </c>
      <c r="F41" s="203">
        <f t="shared" si="61"/>
        <v>0.54207629316596728</v>
      </c>
      <c r="G41" s="230">
        <f t="shared" si="2"/>
        <v>-76.850000000000364</v>
      </c>
      <c r="H41" s="231">
        <f t="shared" si="59"/>
        <v>-0.94</v>
      </c>
      <c r="I41" s="203">
        <f t="shared" si="60"/>
        <v>-1.7127676408380942E-2</v>
      </c>
      <c r="J41" s="301">
        <v>4217.8</v>
      </c>
      <c r="K41" s="208">
        <f t="shared" si="62"/>
        <v>0.51844640622656868</v>
      </c>
      <c r="L41" s="206">
        <f t="shared" si="6"/>
        <v>-269.09000000000015</v>
      </c>
      <c r="M41" s="207">
        <f t="shared" si="7"/>
        <v>-3.31</v>
      </c>
      <c r="N41" s="208">
        <f t="shared" si="8"/>
        <v>-5.9972497654277264E-2</v>
      </c>
      <c r="O41" s="275">
        <v>4441.1899999999996</v>
      </c>
      <c r="P41" s="212">
        <f t="shared" si="63"/>
        <v>0.54590521003114756</v>
      </c>
      <c r="Q41" s="210">
        <f t="shared" si="10"/>
        <v>-45.700000000000728</v>
      </c>
      <c r="R41" s="211">
        <f t="shared" si="11"/>
        <v>-0.56000000000000005</v>
      </c>
      <c r="S41" s="212">
        <f t="shared" si="12"/>
        <v>-1.0185228521314479E-2</v>
      </c>
      <c r="T41" s="302">
        <v>4387.54</v>
      </c>
      <c r="U41" s="217">
        <f t="shared" si="64"/>
        <v>0.53931062287811626</v>
      </c>
      <c r="V41" s="215">
        <f t="shared" si="14"/>
        <v>-99.350000000000364</v>
      </c>
      <c r="W41" s="216">
        <f t="shared" si="15"/>
        <v>-1.22</v>
      </c>
      <c r="X41" s="217">
        <f t="shared" si="16"/>
        <v>-2.214228563659915E-2</v>
      </c>
      <c r="Y41" s="279">
        <v>4434.8</v>
      </c>
      <c r="Z41" s="221">
        <f t="shared" si="65"/>
        <v>0.54511975966939796</v>
      </c>
      <c r="AA41" s="219">
        <f t="shared" si="18"/>
        <v>-52.090000000000146</v>
      </c>
      <c r="AB41" s="220">
        <f t="shared" si="19"/>
        <v>-0.64</v>
      </c>
      <c r="AC41" s="221">
        <f t="shared" si="20"/>
        <v>-1.160937754212832E-2</v>
      </c>
      <c r="AD41" s="303">
        <v>4432.5200000000004</v>
      </c>
      <c r="AE41" s="235">
        <f t="shared" si="66"/>
        <v>0.54483950508022905</v>
      </c>
      <c r="AF41" s="224">
        <f t="shared" si="22"/>
        <v>-54.369999999999891</v>
      </c>
      <c r="AG41" s="225">
        <f t="shared" si="23"/>
        <v>-0.67</v>
      </c>
      <c r="AH41" s="226">
        <f t="shared" si="24"/>
        <v>-1.211752461058771E-2</v>
      </c>
    </row>
    <row r="42" spans="1:34" x14ac:dyDescent="0.2">
      <c r="A42" s="4" t="s">
        <v>21</v>
      </c>
      <c r="B42" s="227">
        <v>10744.44</v>
      </c>
      <c r="C42" s="228"/>
      <c r="D42" s="229"/>
      <c r="E42" s="263"/>
      <c r="F42" s="203"/>
      <c r="G42" s="230"/>
      <c r="H42" s="304"/>
      <c r="I42" s="203"/>
      <c r="J42" s="301"/>
      <c r="K42" s="208"/>
      <c r="L42" s="206"/>
      <c r="M42" s="207"/>
      <c r="N42" s="208"/>
      <c r="O42" s="275"/>
      <c r="P42" s="212"/>
      <c r="Q42" s="210"/>
      <c r="R42" s="211"/>
      <c r="S42" s="212"/>
      <c r="T42" s="302"/>
      <c r="U42" s="217"/>
      <c r="V42" s="215"/>
      <c r="W42" s="216"/>
      <c r="X42" s="217"/>
      <c r="Y42" s="279"/>
      <c r="Z42" s="221"/>
      <c r="AA42" s="219"/>
      <c r="AB42" s="220"/>
      <c r="AC42" s="221"/>
      <c r="AD42" s="303"/>
      <c r="AE42" s="235"/>
      <c r="AF42" s="224"/>
      <c r="AG42" s="225"/>
      <c r="AH42" s="226"/>
    </row>
    <row r="43" spans="1:34" x14ac:dyDescent="0.2">
      <c r="A43" s="10" t="s">
        <v>0</v>
      </c>
      <c r="B43" s="227"/>
      <c r="C43" s="228">
        <v>312.01400000000001</v>
      </c>
      <c r="D43" s="305">
        <f>C43/$B$42</f>
        <v>2.9039577679246194E-2</v>
      </c>
      <c r="E43" s="263">
        <v>244.8</v>
      </c>
      <c r="F43" s="203">
        <f>E43/$B$42</f>
        <v>2.2783877056412431E-2</v>
      </c>
      <c r="G43" s="230">
        <f t="shared" si="2"/>
        <v>-67.213999999999999</v>
      </c>
      <c r="H43" s="231">
        <f t="shared" ref="H43:H46" si="67">ROUND((F43-D43)*100,2)</f>
        <v>-0.63</v>
      </c>
      <c r="I43" s="203">
        <f t="shared" ref="I43:I46" si="68">(E43-C43)/C43</f>
        <v>-0.21541982090547218</v>
      </c>
      <c r="J43" s="301">
        <v>216.89</v>
      </c>
      <c r="K43" s="208">
        <f>J43/$B$42</f>
        <v>2.0186254472080441E-2</v>
      </c>
      <c r="L43" s="206">
        <f t="shared" si="6"/>
        <v>-95.124000000000024</v>
      </c>
      <c r="M43" s="207">
        <f t="shared" si="7"/>
        <v>-0.89</v>
      </c>
      <c r="N43" s="208">
        <f t="shared" si="8"/>
        <v>-0.30487093527854525</v>
      </c>
      <c r="O43" s="275">
        <v>285.678</v>
      </c>
      <c r="P43" s="212">
        <f>O43/$B$42</f>
        <v>2.6588449467817771E-2</v>
      </c>
      <c r="Q43" s="210">
        <f t="shared" si="10"/>
        <v>-26.336000000000013</v>
      </c>
      <c r="R43" s="211">
        <f t="shared" si="11"/>
        <v>-0.25</v>
      </c>
      <c r="S43" s="212">
        <f t="shared" si="12"/>
        <v>-8.4406468940496304E-2</v>
      </c>
      <c r="T43" s="302">
        <v>265.995</v>
      </c>
      <c r="U43" s="217">
        <f>T43/$B$42</f>
        <v>2.4756525235377552E-2</v>
      </c>
      <c r="V43" s="215">
        <f t="shared" si="14"/>
        <v>-46.019000000000005</v>
      </c>
      <c r="W43" s="216">
        <f t="shared" si="15"/>
        <v>-0.43</v>
      </c>
      <c r="X43" s="217">
        <f t="shared" si="16"/>
        <v>-0.14749017672283937</v>
      </c>
      <c r="Y43" s="279">
        <v>250.00200000000001</v>
      </c>
      <c r="Z43" s="221">
        <f>Y43/$B$42</f>
        <v>2.3268034443861198E-2</v>
      </c>
      <c r="AA43" s="219">
        <f t="shared" si="18"/>
        <v>-62.012</v>
      </c>
      <c r="AB43" s="220">
        <f t="shared" si="19"/>
        <v>-0.57999999999999996</v>
      </c>
      <c r="AC43" s="221">
        <f t="shared" si="20"/>
        <v>-0.19874749209971346</v>
      </c>
      <c r="AD43" s="303">
        <v>246.083</v>
      </c>
      <c r="AE43" s="235">
        <f>AD43/$B$42</f>
        <v>2.2903287653893548E-2</v>
      </c>
      <c r="AF43" s="224">
        <f t="shared" si="22"/>
        <v>-65.931000000000012</v>
      </c>
      <c r="AG43" s="225">
        <f t="shared" si="23"/>
        <v>-0.61</v>
      </c>
      <c r="AH43" s="226">
        <f t="shared" si="24"/>
        <v>-0.21130782593088776</v>
      </c>
    </row>
    <row r="44" spans="1:34" x14ac:dyDescent="0.2">
      <c r="A44" s="10" t="s">
        <v>1</v>
      </c>
      <c r="B44" s="227"/>
      <c r="C44" s="228">
        <v>1024.18</v>
      </c>
      <c r="D44" s="305">
        <f t="shared" ref="D44:F46" si="69">C44/$B$42</f>
        <v>9.5321859491979105E-2</v>
      </c>
      <c r="E44" s="263">
        <v>842.89</v>
      </c>
      <c r="F44" s="203">
        <f t="shared" si="69"/>
        <v>7.8448946617971707E-2</v>
      </c>
      <c r="G44" s="230">
        <f t="shared" si="2"/>
        <v>-181.29000000000008</v>
      </c>
      <c r="H44" s="231">
        <f>ROUND((F44-D44)*100,2)</f>
        <v>-1.69</v>
      </c>
      <c r="I44" s="203">
        <f t="shared" si="68"/>
        <v>-0.17700990060340963</v>
      </c>
      <c r="J44" s="301">
        <v>717.51900000000001</v>
      </c>
      <c r="K44" s="208">
        <f t="shared" ref="K44:K46" si="70">J44/$B$42</f>
        <v>6.6780492980555523E-2</v>
      </c>
      <c r="L44" s="206">
        <f t="shared" si="6"/>
        <v>-306.66100000000006</v>
      </c>
      <c r="M44" s="207">
        <f t="shared" si="7"/>
        <v>-2.85</v>
      </c>
      <c r="N44" s="208">
        <f t="shared" si="8"/>
        <v>-0.29942100021480605</v>
      </c>
      <c r="O44" s="275">
        <v>946.54</v>
      </c>
      <c r="P44" s="212">
        <f t="shared" ref="P44:P46" si="71">O44/$B$42</f>
        <v>8.8095796523597308E-2</v>
      </c>
      <c r="Q44" s="210">
        <f t="shared" si="10"/>
        <v>-77.6400000000001</v>
      </c>
      <c r="R44" s="211">
        <f t="shared" si="11"/>
        <v>-0.72</v>
      </c>
      <c r="S44" s="212">
        <f t="shared" si="12"/>
        <v>-7.5806987053057176E-2</v>
      </c>
      <c r="T44" s="302">
        <v>883.05</v>
      </c>
      <c r="U44" s="217">
        <f t="shared" ref="U44:U46" si="72">T44/$B$42</f>
        <v>8.2186693769056365E-2</v>
      </c>
      <c r="V44" s="215">
        <f t="shared" si="14"/>
        <v>-141.13000000000011</v>
      </c>
      <c r="W44" s="216">
        <f t="shared" si="15"/>
        <v>-1.31</v>
      </c>
      <c r="X44" s="217">
        <f t="shared" si="16"/>
        <v>-0.13779804331269904</v>
      </c>
      <c r="Y44" s="279">
        <v>889.62</v>
      </c>
      <c r="Z44" s="221">
        <f t="shared" ref="Z44:Z46" si="73">Y44/$B$42</f>
        <v>8.2798172822408603E-2</v>
      </c>
      <c r="AA44" s="219">
        <f t="shared" si="18"/>
        <v>-134.56000000000006</v>
      </c>
      <c r="AB44" s="220">
        <f t="shared" si="19"/>
        <v>-1.25</v>
      </c>
      <c r="AC44" s="221">
        <f t="shared" si="20"/>
        <v>-0.13138315530473163</v>
      </c>
      <c r="AD44" s="303">
        <v>886.08</v>
      </c>
      <c r="AE44" s="235">
        <f t="shared" ref="AE44:AE46" si="74">AD44/$B$42</f>
        <v>8.2468700090465391E-2</v>
      </c>
      <c r="AF44" s="224">
        <f t="shared" si="22"/>
        <v>-138.10000000000002</v>
      </c>
      <c r="AG44" s="225">
        <f t="shared" si="23"/>
        <v>-1.29</v>
      </c>
      <c r="AH44" s="226">
        <f t="shared" si="24"/>
        <v>-0.13483957898025739</v>
      </c>
    </row>
    <row r="45" spans="1:34" x14ac:dyDescent="0.2">
      <c r="A45" s="10" t="s">
        <v>2</v>
      </c>
      <c r="B45" s="227"/>
      <c r="C45" s="228">
        <v>2405.3000000000002</v>
      </c>
      <c r="D45" s="305">
        <f t="shared" si="69"/>
        <v>0.22386462207430077</v>
      </c>
      <c r="E45" s="263">
        <v>2294.8200000000002</v>
      </c>
      <c r="F45" s="203">
        <f t="shared" si="69"/>
        <v>0.2135820945530898</v>
      </c>
      <c r="G45" s="230">
        <f t="shared" si="2"/>
        <v>-110.48000000000002</v>
      </c>
      <c r="H45" s="231">
        <f t="shared" si="67"/>
        <v>-1.03</v>
      </c>
      <c r="I45" s="203">
        <f t="shared" si="68"/>
        <v>-4.5931900386646157E-2</v>
      </c>
      <c r="J45" s="301">
        <v>2088.08</v>
      </c>
      <c r="K45" s="208">
        <f t="shared" si="70"/>
        <v>0.19434051472203295</v>
      </c>
      <c r="L45" s="206">
        <f t="shared" si="6"/>
        <v>-317.22000000000025</v>
      </c>
      <c r="M45" s="207">
        <f t="shared" si="7"/>
        <v>-2.95</v>
      </c>
      <c r="N45" s="208">
        <f t="shared" si="8"/>
        <v>-0.13188375670394556</v>
      </c>
      <c r="O45" s="275">
        <v>2349.27</v>
      </c>
      <c r="P45" s="212">
        <f t="shared" si="71"/>
        <v>0.21864983191306386</v>
      </c>
      <c r="Q45" s="210">
        <f t="shared" si="10"/>
        <v>-56.0300000000002</v>
      </c>
      <c r="R45" s="211">
        <f t="shared" si="11"/>
        <v>-0.52</v>
      </c>
      <c r="S45" s="212">
        <f t="shared" si="12"/>
        <v>-2.3294391551989438E-2</v>
      </c>
      <c r="T45" s="302">
        <v>2279.4299999999998</v>
      </c>
      <c r="U45" s="217">
        <f t="shared" si="72"/>
        <v>0.2121497258116756</v>
      </c>
      <c r="V45" s="215">
        <f t="shared" si="14"/>
        <v>-125.87000000000035</v>
      </c>
      <c r="W45" s="216">
        <f t="shared" si="15"/>
        <v>-1.17</v>
      </c>
      <c r="X45" s="217">
        <f t="shared" si="16"/>
        <v>-5.2330270652309621E-2</v>
      </c>
      <c r="Y45" s="279">
        <v>2307.7399999999998</v>
      </c>
      <c r="Z45" s="221">
        <f t="shared" si="73"/>
        <v>0.21478457695328929</v>
      </c>
      <c r="AA45" s="219">
        <f t="shared" si="18"/>
        <v>-97.5600000000004</v>
      </c>
      <c r="AB45" s="220">
        <f t="shared" si="19"/>
        <v>-0.91</v>
      </c>
      <c r="AC45" s="221">
        <f t="shared" si="20"/>
        <v>-4.0560429052509207E-2</v>
      </c>
      <c r="AD45" s="303">
        <v>2303.19</v>
      </c>
      <c r="AE45" s="235">
        <f t="shared" si="74"/>
        <v>0.21436110211420975</v>
      </c>
      <c r="AF45" s="224">
        <f t="shared" si="22"/>
        <v>-102.11000000000013</v>
      </c>
      <c r="AG45" s="225">
        <f t="shared" si="23"/>
        <v>-0.95</v>
      </c>
      <c r="AH45" s="226">
        <f t="shared" si="24"/>
        <v>-4.2452084979004746E-2</v>
      </c>
    </row>
    <row r="46" spans="1:34" ht="13.5" thickBot="1" x14ac:dyDescent="0.25">
      <c r="A46" s="13" t="s">
        <v>3</v>
      </c>
      <c r="B46" s="236"/>
      <c r="C46" s="237">
        <v>3763.91</v>
      </c>
      <c r="D46" s="306">
        <f t="shared" si="69"/>
        <v>0.3503123475955936</v>
      </c>
      <c r="E46" s="264">
        <v>3726.24</v>
      </c>
      <c r="F46" s="239">
        <f t="shared" si="69"/>
        <v>0.34680634821358763</v>
      </c>
      <c r="G46" s="240">
        <f t="shared" si="2"/>
        <v>-37.670000000000073</v>
      </c>
      <c r="H46" s="241">
        <f t="shared" si="67"/>
        <v>-0.35</v>
      </c>
      <c r="I46" s="239">
        <f t="shared" si="68"/>
        <v>-1.0008209548049787E-2</v>
      </c>
      <c r="J46" s="307">
        <v>3669.18</v>
      </c>
      <c r="K46" s="243">
        <f t="shared" si="70"/>
        <v>0.34149569451735035</v>
      </c>
      <c r="L46" s="244">
        <f t="shared" si="6"/>
        <v>-94.730000000000018</v>
      </c>
      <c r="M46" s="245">
        <f t="shared" si="7"/>
        <v>-0.88</v>
      </c>
      <c r="N46" s="243">
        <f t="shared" si="8"/>
        <v>-2.5167976917620245E-2</v>
      </c>
      <c r="O46" s="276">
        <v>3742.41</v>
      </c>
      <c r="P46" s="246">
        <f t="shared" si="71"/>
        <v>0.34831131264170118</v>
      </c>
      <c r="Q46" s="247">
        <f t="shared" si="10"/>
        <v>-21.5</v>
      </c>
      <c r="R46" s="248">
        <f t="shared" si="11"/>
        <v>-0.2</v>
      </c>
      <c r="S46" s="246">
        <f t="shared" si="12"/>
        <v>-5.7121450831714897E-3</v>
      </c>
      <c r="T46" s="308">
        <v>3719.67</v>
      </c>
      <c r="U46" s="250">
        <f t="shared" si="72"/>
        <v>0.3461948691602354</v>
      </c>
      <c r="V46" s="251">
        <f t="shared" si="14"/>
        <v>-44.239999999999782</v>
      </c>
      <c r="W46" s="252">
        <f t="shared" si="15"/>
        <v>-0.41</v>
      </c>
      <c r="X46" s="250">
        <f t="shared" si="16"/>
        <v>-1.1753734813000254E-2</v>
      </c>
      <c r="Y46" s="280">
        <v>3724.57</v>
      </c>
      <c r="Z46" s="253">
        <f t="shared" si="73"/>
        <v>0.34665091898693651</v>
      </c>
      <c r="AA46" s="254">
        <f t="shared" si="18"/>
        <v>-39.339999999999691</v>
      </c>
      <c r="AB46" s="255">
        <f t="shared" si="19"/>
        <v>-0.37</v>
      </c>
      <c r="AC46" s="253">
        <f t="shared" si="20"/>
        <v>-1.0451897096370448E-2</v>
      </c>
      <c r="AD46" s="309">
        <v>3722.73</v>
      </c>
      <c r="AE46" s="257">
        <f t="shared" si="74"/>
        <v>0.34647966762344057</v>
      </c>
      <c r="AF46" s="258">
        <f t="shared" si="22"/>
        <v>-41.179999999999836</v>
      </c>
      <c r="AG46" s="259">
        <f t="shared" si="23"/>
        <v>-0.38</v>
      </c>
      <c r="AH46" s="260">
        <f t="shared" si="24"/>
        <v>-1.0940750443023303E-2</v>
      </c>
    </row>
    <row r="47" spans="1:34" ht="14.25" customHeight="1" x14ac:dyDescent="0.2">
      <c r="A47" s="503" t="s">
        <v>76</v>
      </c>
      <c r="B47" s="503"/>
      <c r="C47" s="503"/>
      <c r="D47" s="503"/>
      <c r="E47" s="503"/>
      <c r="F47" s="503"/>
      <c r="G47" s="503"/>
      <c r="H47" s="503"/>
      <c r="I47" s="503"/>
    </row>
    <row r="48" spans="1:34" ht="38.450000000000003" customHeight="1" x14ac:dyDescent="0.2">
      <c r="A48" s="479" t="s">
        <v>160</v>
      </c>
      <c r="B48" s="479"/>
      <c r="C48" s="479"/>
      <c r="D48" s="479"/>
      <c r="E48" s="479"/>
      <c r="F48" s="479"/>
      <c r="G48" s="479"/>
      <c r="H48" s="479"/>
      <c r="I48" s="479"/>
    </row>
    <row r="49" spans="1:9" ht="180.95" customHeight="1" x14ac:dyDescent="0.2">
      <c r="A49" s="475" t="s">
        <v>144</v>
      </c>
      <c r="B49" s="475"/>
      <c r="C49" s="475"/>
      <c r="D49" s="475"/>
      <c r="E49" s="475"/>
      <c r="F49" s="475"/>
      <c r="G49" s="475"/>
      <c r="H49" s="475"/>
      <c r="I49" s="475"/>
    </row>
    <row r="50" spans="1:9" ht="27.95" customHeight="1" x14ac:dyDescent="0.2">
      <c r="A50" s="475" t="s">
        <v>120</v>
      </c>
      <c r="B50" s="475"/>
      <c r="C50" s="475"/>
      <c r="D50" s="475"/>
      <c r="E50" s="475"/>
      <c r="F50" s="475"/>
      <c r="G50" s="475"/>
      <c r="H50" s="475"/>
      <c r="I50" s="475"/>
    </row>
    <row r="51" spans="1:9" x14ac:dyDescent="0.2">
      <c r="C51" s="17"/>
    </row>
    <row r="52" spans="1:9" x14ac:dyDescent="0.2">
      <c r="C52" s="17"/>
    </row>
    <row r="53" spans="1:9" x14ac:dyDescent="0.2">
      <c r="C53" s="17"/>
    </row>
  </sheetData>
  <mergeCells count="13">
    <mergeCell ref="A50:I50"/>
    <mergeCell ref="A2:I2"/>
    <mergeCell ref="E6:I6"/>
    <mergeCell ref="E5:G5"/>
    <mergeCell ref="A47:I47"/>
    <mergeCell ref="A49:I49"/>
    <mergeCell ref="AD6:AH6"/>
    <mergeCell ref="A48:I48"/>
    <mergeCell ref="J6:N6"/>
    <mergeCell ref="O6:S6"/>
    <mergeCell ref="T6:X6"/>
    <mergeCell ref="B6:D6"/>
    <mergeCell ref="Y6:AC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AH65"/>
  <sheetViews>
    <sheetView zoomScaleNormal="100" workbookViewId="0">
      <pane xSplit="1" ySplit="7" topLeftCell="B8" activePane="bottomRight" state="frozen"/>
      <selection pane="topRight" activeCell="B1" sqref="B1"/>
      <selection pane="bottomLeft" activeCell="A8" sqref="A8"/>
      <selection pane="bottomRight" activeCell="A2" sqref="A2:I2"/>
    </sheetView>
  </sheetViews>
  <sheetFormatPr defaultColWidth="9.140625" defaultRowHeight="12.75" x14ac:dyDescent="0.2"/>
  <cols>
    <col min="1" max="1" width="52.5703125" style="1" customWidth="1"/>
    <col min="2" max="2" width="10.42578125" style="14" customWidth="1"/>
    <col min="3" max="3" width="10.85546875" style="14" customWidth="1"/>
    <col min="4" max="4" width="15.140625" style="14" customWidth="1"/>
    <col min="5" max="5" width="10.140625" style="14" customWidth="1"/>
    <col min="6" max="6" width="14" style="14" customWidth="1"/>
    <col min="7" max="7" width="14.140625" style="14" customWidth="1"/>
    <col min="8" max="8" width="15.85546875" style="14" customWidth="1"/>
    <col min="9" max="9" width="13.85546875" style="14" customWidth="1"/>
    <col min="10" max="34" width="13.85546875" style="1" customWidth="1"/>
    <col min="35" max="16384" width="9.140625" style="1"/>
  </cols>
  <sheetData>
    <row r="1" spans="1:34" s="25" customFormat="1" x14ac:dyDescent="0.2">
      <c r="A1" s="23" t="s">
        <v>70</v>
      </c>
      <c r="B1" s="24"/>
      <c r="C1" s="20"/>
      <c r="D1" s="20"/>
      <c r="E1" s="20"/>
      <c r="F1" s="20"/>
      <c r="G1" s="20"/>
      <c r="H1" s="20"/>
      <c r="I1" s="20"/>
    </row>
    <row r="2" spans="1:34" s="25" customFormat="1" ht="15.6" customHeight="1" x14ac:dyDescent="0.2">
      <c r="A2" s="492" t="s">
        <v>179</v>
      </c>
      <c r="B2" s="492"/>
      <c r="C2" s="492"/>
      <c r="D2" s="492"/>
      <c r="E2" s="492"/>
      <c r="F2" s="492"/>
      <c r="G2" s="492"/>
      <c r="H2" s="492"/>
      <c r="I2" s="492"/>
    </row>
    <row r="3" spans="1:34" s="25" customFormat="1" x14ac:dyDescent="0.2">
      <c r="A3" s="29" t="s">
        <v>118</v>
      </c>
      <c r="B3" s="24"/>
      <c r="C3" s="20"/>
      <c r="D3" s="20"/>
      <c r="E3" s="20"/>
      <c r="F3" s="20"/>
      <c r="G3" s="20"/>
      <c r="H3" s="20"/>
      <c r="I3" s="20"/>
    </row>
    <row r="4" spans="1:34" s="25" customFormat="1" x14ac:dyDescent="0.2">
      <c r="A4" s="28" t="s">
        <v>119</v>
      </c>
      <c r="B4" s="24"/>
      <c r="C4" s="20"/>
      <c r="D4" s="20"/>
      <c r="E4" s="20"/>
      <c r="F4" s="20"/>
      <c r="G4" s="20"/>
      <c r="H4" s="20"/>
      <c r="I4" s="20"/>
    </row>
    <row r="5" spans="1:34" s="25" customFormat="1" x14ac:dyDescent="0.2">
      <c r="A5" s="25" t="s">
        <v>100</v>
      </c>
      <c r="B5" s="20"/>
      <c r="C5" s="20"/>
      <c r="D5" s="20"/>
      <c r="E5" s="493"/>
      <c r="F5" s="493"/>
      <c r="G5" s="493"/>
      <c r="H5" s="20"/>
      <c r="I5" s="20"/>
    </row>
    <row r="6" spans="1:34" s="25" customFormat="1" ht="30" customHeight="1" x14ac:dyDescent="0.2">
      <c r="B6" s="502" t="s">
        <v>142</v>
      </c>
      <c r="C6" s="502"/>
      <c r="D6" s="502"/>
      <c r="E6" s="512" t="s">
        <v>159</v>
      </c>
      <c r="F6" s="513"/>
      <c r="G6" s="513"/>
      <c r="H6" s="513"/>
      <c r="I6" s="513"/>
      <c r="J6" s="504" t="s">
        <v>162</v>
      </c>
      <c r="K6" s="505"/>
      <c r="L6" s="505"/>
      <c r="M6" s="505"/>
      <c r="N6" s="505"/>
      <c r="O6" s="506" t="s">
        <v>164</v>
      </c>
      <c r="P6" s="483"/>
      <c r="Q6" s="483"/>
      <c r="R6" s="483"/>
      <c r="S6" s="483"/>
      <c r="T6" s="507" t="s">
        <v>167</v>
      </c>
      <c r="U6" s="508"/>
      <c r="V6" s="508"/>
      <c r="W6" s="508"/>
      <c r="X6" s="508"/>
      <c r="Y6" s="509" t="s">
        <v>171</v>
      </c>
      <c r="Z6" s="490"/>
      <c r="AA6" s="490"/>
      <c r="AB6" s="490"/>
      <c r="AC6" s="490"/>
      <c r="AD6" s="510" t="s">
        <v>174</v>
      </c>
      <c r="AE6" s="511"/>
      <c r="AF6" s="511"/>
      <c r="AG6" s="511"/>
      <c r="AH6" s="511"/>
    </row>
    <row r="7" spans="1:34" s="25" customFormat="1" ht="51" customHeight="1" thickBot="1" x14ac:dyDescent="0.25">
      <c r="A7" s="26"/>
      <c r="B7" s="269" t="s">
        <v>63</v>
      </c>
      <c r="C7" s="101" t="s">
        <v>88</v>
      </c>
      <c r="D7" s="101" t="s">
        <v>87</v>
      </c>
      <c r="E7" s="116" t="s">
        <v>89</v>
      </c>
      <c r="F7" s="102" t="s">
        <v>86</v>
      </c>
      <c r="G7" s="102" t="s">
        <v>64</v>
      </c>
      <c r="H7" s="102" t="s">
        <v>65</v>
      </c>
      <c r="I7" s="102" t="s">
        <v>68</v>
      </c>
      <c r="J7" s="118" t="s">
        <v>89</v>
      </c>
      <c r="K7" s="103" t="s">
        <v>86</v>
      </c>
      <c r="L7" s="103" t="s">
        <v>64</v>
      </c>
      <c r="M7" s="103" t="s">
        <v>65</v>
      </c>
      <c r="N7" s="103" t="s">
        <v>68</v>
      </c>
      <c r="O7" s="120" t="s">
        <v>89</v>
      </c>
      <c r="P7" s="121" t="s">
        <v>86</v>
      </c>
      <c r="Q7" s="121" t="s">
        <v>64</v>
      </c>
      <c r="R7" s="121" t="s">
        <v>65</v>
      </c>
      <c r="S7" s="121" t="s">
        <v>68</v>
      </c>
      <c r="T7" s="111" t="s">
        <v>89</v>
      </c>
      <c r="U7" s="112" t="s">
        <v>86</v>
      </c>
      <c r="V7" s="112" t="s">
        <v>64</v>
      </c>
      <c r="W7" s="112" t="s">
        <v>65</v>
      </c>
      <c r="X7" s="112" t="s">
        <v>68</v>
      </c>
      <c r="Y7" s="114" t="s">
        <v>89</v>
      </c>
      <c r="Z7" s="110" t="s">
        <v>86</v>
      </c>
      <c r="AA7" s="110" t="s">
        <v>64</v>
      </c>
      <c r="AB7" s="110" t="s">
        <v>65</v>
      </c>
      <c r="AC7" s="110" t="s">
        <v>68</v>
      </c>
      <c r="AD7" s="108" t="s">
        <v>89</v>
      </c>
      <c r="AE7" s="106" t="s">
        <v>86</v>
      </c>
      <c r="AF7" s="106" t="s">
        <v>64</v>
      </c>
      <c r="AG7" s="106" t="s">
        <v>65</v>
      </c>
      <c r="AH7" s="107" t="s">
        <v>68</v>
      </c>
    </row>
    <row r="8" spans="1:34" ht="15" x14ac:dyDescent="0.2">
      <c r="A8" s="1" t="s">
        <v>56</v>
      </c>
      <c r="B8" s="173">
        <v>18879.900000000001</v>
      </c>
      <c r="C8" s="174"/>
      <c r="D8" s="175"/>
      <c r="E8" s="261"/>
      <c r="F8" s="176"/>
      <c r="G8" s="177"/>
      <c r="H8" s="284"/>
      <c r="I8" s="176"/>
      <c r="J8" s="285"/>
      <c r="K8" s="180"/>
      <c r="L8" s="181"/>
      <c r="M8" s="286"/>
      <c r="N8" s="180"/>
      <c r="O8" s="273"/>
      <c r="P8" s="183"/>
      <c r="Q8" s="184"/>
      <c r="R8" s="287"/>
      <c r="S8" s="183"/>
      <c r="T8" s="288"/>
      <c r="U8" s="187"/>
      <c r="V8" s="188"/>
      <c r="W8" s="289"/>
      <c r="X8" s="187"/>
      <c r="Y8" s="277"/>
      <c r="Z8" s="190"/>
      <c r="AA8" s="191"/>
      <c r="AB8" s="290"/>
      <c r="AC8" s="190"/>
      <c r="AD8" s="291"/>
      <c r="AE8" s="194"/>
      <c r="AF8" s="195"/>
      <c r="AG8" s="292"/>
      <c r="AH8" s="197"/>
    </row>
    <row r="9" spans="1:34" ht="15" x14ac:dyDescent="0.2">
      <c r="A9" s="9" t="s">
        <v>57</v>
      </c>
      <c r="B9" s="198"/>
      <c r="C9" s="199"/>
      <c r="D9" s="229"/>
      <c r="E9" s="262"/>
      <c r="F9" s="203"/>
      <c r="G9" s="230"/>
      <c r="H9" s="202"/>
      <c r="I9" s="203"/>
      <c r="J9" s="293"/>
      <c r="K9" s="208"/>
      <c r="L9" s="206"/>
      <c r="M9" s="294"/>
      <c r="N9" s="208"/>
      <c r="O9" s="274"/>
      <c r="P9" s="212"/>
      <c r="Q9" s="210"/>
      <c r="R9" s="295"/>
      <c r="S9" s="212"/>
      <c r="T9" s="296"/>
      <c r="U9" s="217"/>
      <c r="V9" s="215"/>
      <c r="W9" s="297"/>
      <c r="X9" s="217"/>
      <c r="Y9" s="278"/>
      <c r="Z9" s="221"/>
      <c r="AA9" s="219"/>
      <c r="AB9" s="298"/>
      <c r="AC9" s="221"/>
      <c r="AD9" s="299"/>
      <c r="AE9" s="235"/>
      <c r="AF9" s="224"/>
      <c r="AG9" s="300"/>
      <c r="AH9" s="226"/>
    </row>
    <row r="10" spans="1:34" x14ac:dyDescent="0.2">
      <c r="A10" s="4" t="s">
        <v>16</v>
      </c>
      <c r="B10" s="227">
        <v>1627.8</v>
      </c>
      <c r="C10" s="228"/>
      <c r="D10" s="229"/>
      <c r="E10" s="263"/>
      <c r="F10" s="203"/>
      <c r="G10" s="230"/>
      <c r="H10" s="304"/>
      <c r="I10" s="203"/>
      <c r="J10" s="301"/>
      <c r="K10" s="208"/>
      <c r="L10" s="206"/>
      <c r="M10" s="310"/>
      <c r="N10" s="208"/>
      <c r="O10" s="275"/>
      <c r="P10" s="212"/>
      <c r="Q10" s="210"/>
      <c r="R10" s="311"/>
      <c r="S10" s="212"/>
      <c r="T10" s="302"/>
      <c r="U10" s="217"/>
      <c r="V10" s="215"/>
      <c r="W10" s="312"/>
      <c r="X10" s="217"/>
      <c r="Y10" s="279"/>
      <c r="Z10" s="221"/>
      <c r="AA10" s="219"/>
      <c r="AB10" s="313"/>
      <c r="AC10" s="221"/>
      <c r="AD10" s="303"/>
      <c r="AE10" s="235"/>
      <c r="AF10" s="224"/>
      <c r="AG10" s="314"/>
      <c r="AH10" s="226"/>
    </row>
    <row r="11" spans="1:34" x14ac:dyDescent="0.2">
      <c r="A11" s="10" t="s">
        <v>0</v>
      </c>
      <c r="B11" s="227"/>
      <c r="C11" s="228">
        <v>95.665000000000006</v>
      </c>
      <c r="D11" s="229">
        <f>C11/$B$10</f>
        <v>5.8769504853176072E-2</v>
      </c>
      <c r="E11" s="263">
        <v>69.093999999999994</v>
      </c>
      <c r="F11" s="203">
        <f>E11/$B$10</f>
        <v>4.2446246467625015E-2</v>
      </c>
      <c r="G11" s="230">
        <f>E11-C11</f>
        <v>-26.571000000000012</v>
      </c>
      <c r="H11" s="231">
        <f>ROUND((F11-D11)*100,2)</f>
        <v>-1.63</v>
      </c>
      <c r="I11" s="203">
        <f>(E11-C11)/C11</f>
        <v>-0.2777504834579001</v>
      </c>
      <c r="J11" s="301">
        <v>58.023000000000003</v>
      </c>
      <c r="K11" s="208">
        <f>J11/$B$10</f>
        <v>3.5645042388499817E-2</v>
      </c>
      <c r="L11" s="206">
        <f>J11-C11</f>
        <v>-37.642000000000003</v>
      </c>
      <c r="M11" s="207">
        <f>ROUND((K11-D11)*100,2)</f>
        <v>-2.31</v>
      </c>
      <c r="N11" s="208">
        <f>(J11-C11)/C11</f>
        <v>-0.39347723827941256</v>
      </c>
      <c r="O11" s="275">
        <v>85.834999999999994</v>
      </c>
      <c r="P11" s="212">
        <f>O11/$B$10</f>
        <v>5.2730679444649216E-2</v>
      </c>
      <c r="Q11" s="210">
        <f>O11-C11</f>
        <v>-9.8300000000000125</v>
      </c>
      <c r="R11" s="211">
        <f>ROUND((P11-D11)*100,2)</f>
        <v>-0.6</v>
      </c>
      <c r="S11" s="212">
        <f>(O11-C11)/C11</f>
        <v>-0.10275440338681871</v>
      </c>
      <c r="T11" s="302">
        <v>73.350999999999999</v>
      </c>
      <c r="U11" s="217">
        <f>T11/$B$10</f>
        <v>4.5061432608428556E-2</v>
      </c>
      <c r="V11" s="215">
        <f>T11-C11</f>
        <v>-22.314000000000007</v>
      </c>
      <c r="W11" s="216">
        <f>ROUND((U11-D11)*100,2)</f>
        <v>-1.37</v>
      </c>
      <c r="X11" s="217">
        <f>(T11-C11)/C11</f>
        <v>-0.23325145037369996</v>
      </c>
      <c r="Y11" s="279">
        <v>70.814999999999998</v>
      </c>
      <c r="Z11" s="221">
        <f>Y11/$B$10</f>
        <v>4.350350165868043E-2</v>
      </c>
      <c r="AA11" s="219">
        <f>Y11-C11</f>
        <v>-24.850000000000009</v>
      </c>
      <c r="AB11" s="220">
        <f>ROUND((Z11-D11)*100,2)</f>
        <v>-1.53</v>
      </c>
      <c r="AC11" s="221">
        <f>(Y11-C11)/C11</f>
        <v>-0.25976062300736952</v>
      </c>
      <c r="AD11" s="303">
        <v>64.856999999999999</v>
      </c>
      <c r="AE11" s="235">
        <f>AD11/$B$10</f>
        <v>3.984334684850719E-2</v>
      </c>
      <c r="AF11" s="224">
        <f>AD11-C11</f>
        <v>-30.808000000000007</v>
      </c>
      <c r="AG11" s="225">
        <f>ROUND((AE11-D11)*100,2)</f>
        <v>-1.89</v>
      </c>
      <c r="AH11" s="226">
        <f>(AD11-C11)/C11</f>
        <v>-0.32204045366644024</v>
      </c>
    </row>
    <row r="12" spans="1:34" x14ac:dyDescent="0.2">
      <c r="A12" s="10" t="s">
        <v>1</v>
      </c>
      <c r="B12" s="227"/>
      <c r="C12" s="228">
        <v>328.16</v>
      </c>
      <c r="D12" s="229">
        <f t="shared" ref="D12:D14" si="0">C12/$B$10</f>
        <v>0.20159724781914243</v>
      </c>
      <c r="E12" s="263">
        <v>251.49100000000001</v>
      </c>
      <c r="F12" s="203">
        <f t="shared" ref="F12:F14" si="1">E12/$B$10</f>
        <v>0.15449748126305443</v>
      </c>
      <c r="G12" s="230">
        <f t="shared" ref="G12:G61" si="2">E12-C12</f>
        <v>-76.669000000000011</v>
      </c>
      <c r="H12" s="231">
        <f t="shared" ref="H12:H14" si="3">ROUND((F12-D12)*100,2)</f>
        <v>-4.71</v>
      </c>
      <c r="I12" s="203">
        <f t="shared" ref="I12:I14" si="4">(E12-C12)/C12</f>
        <v>-0.23363298391028767</v>
      </c>
      <c r="J12" s="301">
        <v>209.70500000000001</v>
      </c>
      <c r="K12" s="208">
        <f t="shared" ref="K12:K14" si="5">J12/$B$10</f>
        <v>0.12882725150509891</v>
      </c>
      <c r="L12" s="206">
        <f t="shared" ref="L12:L61" si="6">J12-C12</f>
        <v>-118.45500000000001</v>
      </c>
      <c r="M12" s="207">
        <f t="shared" ref="M12:M61" si="7">ROUND((K12-D12)*100,2)</f>
        <v>-7.28</v>
      </c>
      <c r="N12" s="208">
        <f t="shared" ref="N12:N61" si="8">(J12-C12)/C12</f>
        <v>-0.36096721111652852</v>
      </c>
      <c r="O12" s="275">
        <v>301.33600000000001</v>
      </c>
      <c r="P12" s="212">
        <f t="shared" ref="P12:P14" si="9">O12/$B$10</f>
        <v>0.18511856493426712</v>
      </c>
      <c r="Q12" s="210">
        <f t="shared" ref="Q12:Q61" si="10">O12-C12</f>
        <v>-26.824000000000012</v>
      </c>
      <c r="R12" s="211">
        <f t="shared" ref="R12:R61" si="11">ROUND((P12-D12)*100,2)</f>
        <v>-1.65</v>
      </c>
      <c r="S12" s="212">
        <f t="shared" ref="S12:S61" si="12">(O12-C12)/C12</f>
        <v>-8.1740614334471023E-2</v>
      </c>
      <c r="T12" s="302">
        <v>268.34100000000001</v>
      </c>
      <c r="U12" s="217">
        <f t="shared" ref="U12:U14" si="13">T12/$B$10</f>
        <v>0.16484887578326576</v>
      </c>
      <c r="V12" s="215">
        <f t="shared" ref="V12:V61" si="14">T12-C12</f>
        <v>-59.819000000000017</v>
      </c>
      <c r="W12" s="216">
        <f t="shared" ref="W12:W61" si="15">ROUND((U12-D12)*100,2)</f>
        <v>-3.67</v>
      </c>
      <c r="X12" s="217">
        <f t="shared" ref="X12:X61" si="16">(T12-C12)/C12</f>
        <v>-0.18228607996099466</v>
      </c>
      <c r="Y12" s="279">
        <v>296.07600000000002</v>
      </c>
      <c r="Z12" s="221">
        <f t="shared" ref="Z12:Z14" si="17">Y12/$B$10</f>
        <v>0.1818872097309252</v>
      </c>
      <c r="AA12" s="219">
        <f t="shared" ref="AA12:AA61" si="18">Y12-C12</f>
        <v>-32.084000000000003</v>
      </c>
      <c r="AB12" s="220">
        <f t="shared" ref="AB12:AB61" si="19">ROUND((Z12-D12)*100,2)</f>
        <v>-1.97</v>
      </c>
      <c r="AC12" s="221">
        <f t="shared" ref="AC12:AC61" si="20">(Y12-C12)/C12</f>
        <v>-9.7769380789858612E-2</v>
      </c>
      <c r="AD12" s="303">
        <v>290.50599999999997</v>
      </c>
      <c r="AE12" s="235">
        <f t="shared" ref="AE12:AE14" si="21">AD12/$B$10</f>
        <v>0.17846541344145472</v>
      </c>
      <c r="AF12" s="224">
        <f t="shared" ref="AF12:AF61" si="22">AD12-C12</f>
        <v>-37.654000000000053</v>
      </c>
      <c r="AG12" s="225">
        <f t="shared" ref="AG12:AG61" si="23">ROUND((AE12-D12)*100,2)</f>
        <v>-2.31</v>
      </c>
      <c r="AH12" s="226">
        <f t="shared" ref="AH12:AH61" si="24">(AD12-C12)/C12</f>
        <v>-0.11474280838615325</v>
      </c>
    </row>
    <row r="13" spans="1:34" x14ac:dyDescent="0.2">
      <c r="A13" s="10" t="s">
        <v>2</v>
      </c>
      <c r="B13" s="227"/>
      <c r="C13" s="228">
        <v>659.56100000000004</v>
      </c>
      <c r="D13" s="229">
        <f t="shared" si="0"/>
        <v>0.40518552647745426</v>
      </c>
      <c r="E13" s="263">
        <v>622.70100000000002</v>
      </c>
      <c r="F13" s="203">
        <f t="shared" si="1"/>
        <v>0.38254146701068931</v>
      </c>
      <c r="G13" s="230">
        <f t="shared" si="2"/>
        <v>-36.860000000000014</v>
      </c>
      <c r="H13" s="231">
        <f t="shared" si="3"/>
        <v>-2.2599999999999998</v>
      </c>
      <c r="I13" s="203">
        <f t="shared" si="4"/>
        <v>-5.5885657278098633E-2</v>
      </c>
      <c r="J13" s="301">
        <v>541.13499999999999</v>
      </c>
      <c r="K13" s="208">
        <f t="shared" si="5"/>
        <v>0.33243334561985505</v>
      </c>
      <c r="L13" s="206">
        <f t="shared" si="6"/>
        <v>-118.42600000000004</v>
      </c>
      <c r="M13" s="207">
        <f t="shared" si="7"/>
        <v>-7.28</v>
      </c>
      <c r="N13" s="208">
        <f t="shared" si="8"/>
        <v>-0.17955276312577614</v>
      </c>
      <c r="O13" s="275">
        <v>637.58600000000001</v>
      </c>
      <c r="P13" s="212">
        <f t="shared" si="9"/>
        <v>0.39168571077527953</v>
      </c>
      <c r="Q13" s="210">
        <f t="shared" si="10"/>
        <v>-21.975000000000023</v>
      </c>
      <c r="R13" s="211">
        <f t="shared" si="11"/>
        <v>-1.35</v>
      </c>
      <c r="S13" s="212">
        <f t="shared" si="12"/>
        <v>-3.3317615808090568E-2</v>
      </c>
      <c r="T13" s="302">
        <v>618.91099999999994</v>
      </c>
      <c r="U13" s="217">
        <f t="shared" si="13"/>
        <v>0.38021317115124703</v>
      </c>
      <c r="V13" s="215">
        <f t="shared" si="14"/>
        <v>-40.650000000000091</v>
      </c>
      <c r="W13" s="216">
        <f t="shared" si="15"/>
        <v>-2.5</v>
      </c>
      <c r="X13" s="217">
        <f t="shared" si="16"/>
        <v>-6.1631903645000367E-2</v>
      </c>
      <c r="Y13" s="279">
        <v>641.08900000000006</v>
      </c>
      <c r="Z13" s="221">
        <f t="shared" si="17"/>
        <v>0.39383769504853183</v>
      </c>
      <c r="AA13" s="219">
        <f t="shared" si="18"/>
        <v>-18.47199999999998</v>
      </c>
      <c r="AB13" s="220">
        <f t="shared" si="19"/>
        <v>-1.1299999999999999</v>
      </c>
      <c r="AC13" s="221">
        <f t="shared" si="20"/>
        <v>-2.8006507358682486E-2</v>
      </c>
      <c r="AD13" s="303">
        <v>639.226</v>
      </c>
      <c r="AE13" s="235">
        <f t="shared" si="21"/>
        <v>0.39269320555350778</v>
      </c>
      <c r="AF13" s="224">
        <f t="shared" si="22"/>
        <v>-20.335000000000036</v>
      </c>
      <c r="AG13" s="225">
        <f t="shared" si="23"/>
        <v>-1.25</v>
      </c>
      <c r="AH13" s="226">
        <f t="shared" si="24"/>
        <v>-3.0831113422412841E-2</v>
      </c>
    </row>
    <row r="14" spans="1:34" x14ac:dyDescent="0.2">
      <c r="A14" s="10" t="s">
        <v>3</v>
      </c>
      <c r="B14" s="227"/>
      <c r="C14" s="228">
        <v>857.02800000000002</v>
      </c>
      <c r="D14" s="229">
        <f t="shared" si="0"/>
        <v>0.52649465536306672</v>
      </c>
      <c r="E14" s="263">
        <v>853.35699999999997</v>
      </c>
      <c r="F14" s="203">
        <f t="shared" si="1"/>
        <v>0.52423946430765445</v>
      </c>
      <c r="G14" s="230">
        <f t="shared" ref="G14" si="25">E14-C14</f>
        <v>-3.6710000000000491</v>
      </c>
      <c r="H14" s="231">
        <f t="shared" si="3"/>
        <v>-0.23</v>
      </c>
      <c r="I14" s="203">
        <f t="shared" si="4"/>
        <v>-4.2834073099129186E-3</v>
      </c>
      <c r="J14" s="301">
        <v>837.01700000000005</v>
      </c>
      <c r="K14" s="208">
        <f t="shared" si="5"/>
        <v>0.51420137609042882</v>
      </c>
      <c r="L14" s="206">
        <f t="shared" si="6"/>
        <v>-20.010999999999967</v>
      </c>
      <c r="M14" s="207">
        <f t="shared" si="7"/>
        <v>-1.23</v>
      </c>
      <c r="N14" s="208">
        <f t="shared" si="8"/>
        <v>-2.3349295472259911E-2</v>
      </c>
      <c r="O14" s="275">
        <v>854.64800000000002</v>
      </c>
      <c r="P14" s="212">
        <f t="shared" si="9"/>
        <v>0.52503255928246717</v>
      </c>
      <c r="Q14" s="210">
        <f t="shared" si="10"/>
        <v>-2.3799999999999955</v>
      </c>
      <c r="R14" s="211">
        <f t="shared" si="11"/>
        <v>-0.15</v>
      </c>
      <c r="S14" s="212">
        <f t="shared" si="12"/>
        <v>-2.7770387898645031E-3</v>
      </c>
      <c r="T14" s="302">
        <v>849.76499999999999</v>
      </c>
      <c r="U14" s="217">
        <f t="shared" si="13"/>
        <v>0.52203280501290084</v>
      </c>
      <c r="V14" s="215">
        <f t="shared" si="14"/>
        <v>-7.2630000000000337</v>
      </c>
      <c r="W14" s="216">
        <f t="shared" si="15"/>
        <v>-0.45</v>
      </c>
      <c r="X14" s="217">
        <f t="shared" si="16"/>
        <v>-8.4746356011705954E-3</v>
      </c>
      <c r="Y14" s="279">
        <v>852.05</v>
      </c>
      <c r="Z14" s="221">
        <f t="shared" si="17"/>
        <v>0.52343654011549334</v>
      </c>
      <c r="AA14" s="219">
        <f t="shared" si="18"/>
        <v>-4.9780000000000655</v>
      </c>
      <c r="AB14" s="220">
        <f t="shared" si="19"/>
        <v>-0.31</v>
      </c>
      <c r="AC14" s="221">
        <f t="shared" si="20"/>
        <v>-5.8084449982965143E-3</v>
      </c>
      <c r="AD14" s="303">
        <v>850.27599999999995</v>
      </c>
      <c r="AE14" s="235">
        <f t="shared" si="21"/>
        <v>0.52234672564197071</v>
      </c>
      <c r="AF14" s="224">
        <f t="shared" si="22"/>
        <v>-6.7520000000000664</v>
      </c>
      <c r="AG14" s="225">
        <f t="shared" si="23"/>
        <v>-0.41</v>
      </c>
      <c r="AH14" s="226">
        <f t="shared" si="24"/>
        <v>-7.8783890374644304E-3</v>
      </c>
    </row>
    <row r="15" spans="1:34" x14ac:dyDescent="0.2">
      <c r="A15" s="4" t="s">
        <v>15</v>
      </c>
      <c r="B15" s="227">
        <v>2625.71</v>
      </c>
      <c r="C15" s="228"/>
      <c r="D15" s="229"/>
      <c r="E15" s="263"/>
      <c r="F15" s="203"/>
      <c r="G15" s="230"/>
      <c r="H15" s="304"/>
      <c r="I15" s="203"/>
      <c r="J15" s="301"/>
      <c r="K15" s="208"/>
      <c r="L15" s="206"/>
      <c r="M15" s="207"/>
      <c r="N15" s="208"/>
      <c r="O15" s="275"/>
      <c r="P15" s="212"/>
      <c r="Q15" s="210"/>
      <c r="R15" s="211"/>
      <c r="S15" s="212"/>
      <c r="T15" s="302"/>
      <c r="U15" s="217"/>
      <c r="V15" s="215"/>
      <c r="W15" s="216"/>
      <c r="X15" s="217"/>
      <c r="Y15" s="279"/>
      <c r="Z15" s="221"/>
      <c r="AA15" s="219"/>
      <c r="AB15" s="220"/>
      <c r="AC15" s="221"/>
      <c r="AD15" s="303"/>
      <c r="AE15" s="235"/>
      <c r="AF15" s="224"/>
      <c r="AG15" s="225"/>
      <c r="AH15" s="226"/>
    </row>
    <row r="16" spans="1:34" x14ac:dyDescent="0.2">
      <c r="A16" s="10" t="s">
        <v>0</v>
      </c>
      <c r="B16" s="227"/>
      <c r="C16" s="228">
        <v>109.325</v>
      </c>
      <c r="D16" s="229">
        <f>C16/$B$15</f>
        <v>4.163635740428303E-2</v>
      </c>
      <c r="E16" s="263">
        <v>53.548000000000002</v>
      </c>
      <c r="F16" s="203">
        <f>E16/$B$15</f>
        <v>2.0393722078980544E-2</v>
      </c>
      <c r="G16" s="230">
        <f t="shared" si="2"/>
        <v>-55.777000000000001</v>
      </c>
      <c r="H16" s="231">
        <f t="shared" ref="H16:H19" si="26">ROUND((F16-D16)*100,2)</f>
        <v>-2.12</v>
      </c>
      <c r="I16" s="203">
        <f t="shared" ref="I16:I19" si="27">(E16-C16)/C16</f>
        <v>-0.51019437457123251</v>
      </c>
      <c r="J16" s="301">
        <v>45.822000000000003</v>
      </c>
      <c r="K16" s="208">
        <f>J16/$B$15</f>
        <v>1.7451279844308779E-2</v>
      </c>
      <c r="L16" s="206">
        <f t="shared" si="6"/>
        <v>-63.503</v>
      </c>
      <c r="M16" s="207">
        <f t="shared" si="7"/>
        <v>-2.42</v>
      </c>
      <c r="N16" s="208">
        <f t="shared" si="8"/>
        <v>-0.58086439515206956</v>
      </c>
      <c r="O16" s="275">
        <v>82.816000000000003</v>
      </c>
      <c r="P16" s="212">
        <f>O16/$B$15</f>
        <v>3.1540421447913136E-2</v>
      </c>
      <c r="Q16" s="210">
        <f t="shared" si="10"/>
        <v>-26.509</v>
      </c>
      <c r="R16" s="211">
        <f t="shared" si="11"/>
        <v>-1.01</v>
      </c>
      <c r="S16" s="212">
        <f t="shared" si="12"/>
        <v>-0.24247884747313056</v>
      </c>
      <c r="T16" s="302">
        <v>68.789000000000001</v>
      </c>
      <c r="U16" s="217">
        <f>T16/$B$15</f>
        <v>2.6198247331198039E-2</v>
      </c>
      <c r="V16" s="215">
        <f t="shared" si="14"/>
        <v>-40.536000000000001</v>
      </c>
      <c r="W16" s="216">
        <f t="shared" si="15"/>
        <v>-1.54</v>
      </c>
      <c r="X16" s="217">
        <f t="shared" si="16"/>
        <v>-0.37078435856391495</v>
      </c>
      <c r="Y16" s="279">
        <v>65.522999999999996</v>
      </c>
      <c r="Z16" s="221">
        <f>Y16/$B$15</f>
        <v>2.4954393287910697E-2</v>
      </c>
      <c r="AA16" s="219">
        <f t="shared" si="18"/>
        <v>-43.802000000000007</v>
      </c>
      <c r="AB16" s="220">
        <f t="shared" si="19"/>
        <v>-1.67</v>
      </c>
      <c r="AC16" s="221">
        <f t="shared" si="20"/>
        <v>-0.40065858678252919</v>
      </c>
      <c r="AD16" s="303">
        <v>62.835000000000001</v>
      </c>
      <c r="AE16" s="235">
        <f>AD16/$B$15</f>
        <v>2.3930670180636857E-2</v>
      </c>
      <c r="AF16" s="224">
        <f t="shared" si="22"/>
        <v>-46.49</v>
      </c>
      <c r="AG16" s="225">
        <f t="shared" si="23"/>
        <v>-1.77</v>
      </c>
      <c r="AH16" s="226">
        <f t="shared" si="24"/>
        <v>-0.42524582666361765</v>
      </c>
    </row>
    <row r="17" spans="1:34" x14ac:dyDescent="0.2">
      <c r="A17" s="10" t="s">
        <v>1</v>
      </c>
      <c r="B17" s="227"/>
      <c r="C17" s="228">
        <v>437.81700000000001</v>
      </c>
      <c r="D17" s="229">
        <f t="shared" ref="D17:D19" si="28">C17/$B$15</f>
        <v>0.16674232874155942</v>
      </c>
      <c r="E17" s="263">
        <v>309.03300000000002</v>
      </c>
      <c r="F17" s="203">
        <f t="shared" ref="F17:F19" si="29">E17/$B$15</f>
        <v>0.11769502344127875</v>
      </c>
      <c r="G17" s="230">
        <f t="shared" si="2"/>
        <v>-128.78399999999999</v>
      </c>
      <c r="H17" s="231">
        <f t="shared" si="26"/>
        <v>-4.9000000000000004</v>
      </c>
      <c r="I17" s="203">
        <f t="shared" si="27"/>
        <v>-0.29415029567147916</v>
      </c>
      <c r="J17" s="301">
        <v>243.44200000000001</v>
      </c>
      <c r="K17" s="208">
        <f t="shared" ref="K17:K19" si="30">J17/$B$15</f>
        <v>9.2714732396189978E-2</v>
      </c>
      <c r="L17" s="206">
        <f t="shared" si="6"/>
        <v>-194.375</v>
      </c>
      <c r="M17" s="207">
        <f t="shared" si="7"/>
        <v>-7.4</v>
      </c>
      <c r="N17" s="208">
        <f t="shared" si="8"/>
        <v>-0.44396403063380363</v>
      </c>
      <c r="O17" s="275">
        <v>385.49700000000001</v>
      </c>
      <c r="P17" s="212">
        <f t="shared" ref="P17:P19" si="31">O17/$B$15</f>
        <v>0.14681628968926499</v>
      </c>
      <c r="Q17" s="210">
        <f t="shared" si="10"/>
        <v>-52.319999999999993</v>
      </c>
      <c r="R17" s="211">
        <f t="shared" si="11"/>
        <v>-1.99</v>
      </c>
      <c r="S17" s="212">
        <f t="shared" si="12"/>
        <v>-0.11950198370552079</v>
      </c>
      <c r="T17" s="302">
        <v>334.68599999999998</v>
      </c>
      <c r="U17" s="217">
        <f t="shared" ref="U17:U19" si="32">T17/$B$15</f>
        <v>0.1274649523367013</v>
      </c>
      <c r="V17" s="215">
        <f t="shared" si="14"/>
        <v>-103.13100000000003</v>
      </c>
      <c r="W17" s="216">
        <f t="shared" si="15"/>
        <v>-3.93</v>
      </c>
      <c r="X17" s="217">
        <f t="shared" si="16"/>
        <v>-0.2355573218947643</v>
      </c>
      <c r="Y17" s="279">
        <v>367.82</v>
      </c>
      <c r="Z17" s="221">
        <f t="shared" ref="Z17:Z19" si="33">Y17/$B$15</f>
        <v>0.14008401537108059</v>
      </c>
      <c r="AA17" s="219">
        <f t="shared" si="18"/>
        <v>-69.997000000000014</v>
      </c>
      <c r="AB17" s="220">
        <f t="shared" si="19"/>
        <v>-2.67</v>
      </c>
      <c r="AC17" s="221">
        <f t="shared" si="20"/>
        <v>-0.15987730033324429</v>
      </c>
      <c r="AD17" s="303">
        <v>365.67399999999998</v>
      </c>
      <c r="AE17" s="235">
        <f t="shared" ref="AE17:AE19" si="34">AD17/$B$15</f>
        <v>0.13926671262249066</v>
      </c>
      <c r="AF17" s="224">
        <f t="shared" si="22"/>
        <v>-72.143000000000029</v>
      </c>
      <c r="AG17" s="225">
        <f t="shared" si="23"/>
        <v>-2.75</v>
      </c>
      <c r="AH17" s="226">
        <f t="shared" si="24"/>
        <v>-0.16477889163737366</v>
      </c>
    </row>
    <row r="18" spans="1:34" x14ac:dyDescent="0.2">
      <c r="A18" s="10" t="s">
        <v>2</v>
      </c>
      <c r="B18" s="227"/>
      <c r="C18" s="228">
        <v>1120.25</v>
      </c>
      <c r="D18" s="229">
        <f t="shared" si="28"/>
        <v>0.42664650704000062</v>
      </c>
      <c r="E18" s="263">
        <v>1025.42</v>
      </c>
      <c r="F18" s="203">
        <f t="shared" si="29"/>
        <v>0.39053056125771696</v>
      </c>
      <c r="G18" s="230">
        <f t="shared" si="2"/>
        <v>-94.829999999999927</v>
      </c>
      <c r="H18" s="231">
        <f t="shared" si="26"/>
        <v>-3.61</v>
      </c>
      <c r="I18" s="203">
        <f t="shared" si="27"/>
        <v>-8.465074760098186E-2</v>
      </c>
      <c r="J18" s="301">
        <v>862.83699999999999</v>
      </c>
      <c r="K18" s="208">
        <f t="shared" si="30"/>
        <v>0.3286109280918304</v>
      </c>
      <c r="L18" s="206">
        <f t="shared" si="6"/>
        <v>-257.41300000000001</v>
      </c>
      <c r="M18" s="207">
        <f t="shared" si="7"/>
        <v>-9.8000000000000007</v>
      </c>
      <c r="N18" s="208">
        <f t="shared" si="8"/>
        <v>-0.22978174514617275</v>
      </c>
      <c r="O18" s="275">
        <v>1078.28</v>
      </c>
      <c r="P18" s="212">
        <f t="shared" si="31"/>
        <v>0.41066225896995479</v>
      </c>
      <c r="Q18" s="210">
        <f t="shared" si="10"/>
        <v>-41.970000000000027</v>
      </c>
      <c r="R18" s="211">
        <f t="shared" si="11"/>
        <v>-1.6</v>
      </c>
      <c r="S18" s="212">
        <f t="shared" si="12"/>
        <v>-3.7464851595626E-2</v>
      </c>
      <c r="T18" s="302">
        <v>1024.2</v>
      </c>
      <c r="U18" s="217">
        <f t="shared" si="32"/>
        <v>0.39006592502599297</v>
      </c>
      <c r="V18" s="215">
        <f t="shared" si="14"/>
        <v>-96.049999999999955</v>
      </c>
      <c r="W18" s="216">
        <f t="shared" si="15"/>
        <v>-3.66</v>
      </c>
      <c r="X18" s="217">
        <f t="shared" si="16"/>
        <v>-8.5739790225396073E-2</v>
      </c>
      <c r="Y18" s="279">
        <v>1077.03</v>
      </c>
      <c r="Z18" s="221">
        <f t="shared" si="33"/>
        <v>0.4101861972571228</v>
      </c>
      <c r="AA18" s="219">
        <f t="shared" si="18"/>
        <v>-43.220000000000027</v>
      </c>
      <c r="AB18" s="220">
        <f t="shared" si="19"/>
        <v>-1.65</v>
      </c>
      <c r="AC18" s="221">
        <f t="shared" si="20"/>
        <v>-3.858067395670612E-2</v>
      </c>
      <c r="AD18" s="303">
        <v>1075.46</v>
      </c>
      <c r="AE18" s="235">
        <f t="shared" si="34"/>
        <v>0.40958826374580592</v>
      </c>
      <c r="AF18" s="224">
        <f t="shared" si="22"/>
        <v>-44.789999999999964</v>
      </c>
      <c r="AG18" s="225">
        <f t="shared" si="23"/>
        <v>-1.71</v>
      </c>
      <c r="AH18" s="226">
        <f t="shared" si="24"/>
        <v>-3.9982146842222684E-2</v>
      </c>
    </row>
    <row r="19" spans="1:34" x14ac:dyDescent="0.2">
      <c r="A19" s="10" t="s">
        <v>3</v>
      </c>
      <c r="B19" s="227"/>
      <c r="C19" s="228">
        <v>1535.65</v>
      </c>
      <c r="D19" s="229">
        <f t="shared" si="28"/>
        <v>0.58485133544831691</v>
      </c>
      <c r="E19" s="263">
        <v>1504.29</v>
      </c>
      <c r="F19" s="203">
        <f t="shared" si="29"/>
        <v>0.57290789919678864</v>
      </c>
      <c r="G19" s="230">
        <f t="shared" si="2"/>
        <v>-31.360000000000127</v>
      </c>
      <c r="H19" s="231">
        <f t="shared" si="26"/>
        <v>-1.19</v>
      </c>
      <c r="I19" s="203">
        <f t="shared" si="27"/>
        <v>-2.0421319962231059E-2</v>
      </c>
      <c r="J19" s="301">
        <v>1444.43</v>
      </c>
      <c r="K19" s="208">
        <f t="shared" si="30"/>
        <v>0.55011025589269191</v>
      </c>
      <c r="L19" s="206">
        <f t="shared" si="6"/>
        <v>-91.220000000000027</v>
      </c>
      <c r="M19" s="207">
        <f t="shared" si="7"/>
        <v>-3.47</v>
      </c>
      <c r="N19" s="208">
        <f t="shared" si="8"/>
        <v>-5.9401556344219078E-2</v>
      </c>
      <c r="O19" s="275">
        <v>1513.62</v>
      </c>
      <c r="P19" s="212">
        <f t="shared" si="31"/>
        <v>0.57646122382136633</v>
      </c>
      <c r="Q19" s="210">
        <f t="shared" si="10"/>
        <v>-22.0300000000002</v>
      </c>
      <c r="R19" s="211">
        <f t="shared" si="11"/>
        <v>-0.84</v>
      </c>
      <c r="S19" s="212">
        <f t="shared" si="12"/>
        <v>-1.4345716797447464E-2</v>
      </c>
      <c r="T19" s="302">
        <v>1493.08</v>
      </c>
      <c r="U19" s="217">
        <f t="shared" si="32"/>
        <v>0.5686385777561116</v>
      </c>
      <c r="V19" s="215">
        <f t="shared" si="14"/>
        <v>-42.570000000000164</v>
      </c>
      <c r="W19" s="216">
        <f t="shared" si="15"/>
        <v>-1.62</v>
      </c>
      <c r="X19" s="217">
        <f t="shared" si="16"/>
        <v>-2.7721160420668876E-2</v>
      </c>
      <c r="Y19" s="279">
        <v>1525</v>
      </c>
      <c r="Z19" s="221">
        <f t="shared" si="33"/>
        <v>0.5807952896549885</v>
      </c>
      <c r="AA19" s="219">
        <f t="shared" si="18"/>
        <v>-10.650000000000091</v>
      </c>
      <c r="AB19" s="220">
        <f t="shared" si="19"/>
        <v>-0.41</v>
      </c>
      <c r="AC19" s="221">
        <f t="shared" si="20"/>
        <v>-6.9351740305408725E-3</v>
      </c>
      <c r="AD19" s="303">
        <v>1524.95</v>
      </c>
      <c r="AE19" s="235">
        <f t="shared" si="34"/>
        <v>0.58077624718647525</v>
      </c>
      <c r="AF19" s="224">
        <f t="shared" si="22"/>
        <v>-10.700000000000045</v>
      </c>
      <c r="AG19" s="225">
        <f t="shared" si="23"/>
        <v>-0.41</v>
      </c>
      <c r="AH19" s="226">
        <f t="shared" si="24"/>
        <v>-6.9677335330316443E-3</v>
      </c>
    </row>
    <row r="20" spans="1:34" x14ac:dyDescent="0.2">
      <c r="A20" s="4" t="s">
        <v>17</v>
      </c>
      <c r="B20" s="227">
        <v>3645.79</v>
      </c>
      <c r="C20" s="228"/>
      <c r="D20" s="229"/>
      <c r="E20" s="263"/>
      <c r="F20" s="203"/>
      <c r="G20" s="230"/>
      <c r="H20" s="304"/>
      <c r="I20" s="203"/>
      <c r="J20" s="301"/>
      <c r="K20" s="208"/>
      <c r="L20" s="206"/>
      <c r="M20" s="207"/>
      <c r="N20" s="208"/>
      <c r="O20" s="275"/>
      <c r="P20" s="212"/>
      <c r="Q20" s="210"/>
      <c r="R20" s="211"/>
      <c r="S20" s="212"/>
      <c r="T20" s="302"/>
      <c r="U20" s="217"/>
      <c r="V20" s="215"/>
      <c r="W20" s="216"/>
      <c r="X20" s="217"/>
      <c r="Y20" s="279"/>
      <c r="Z20" s="221"/>
      <c r="AA20" s="219"/>
      <c r="AB20" s="220"/>
      <c r="AC20" s="221"/>
      <c r="AD20" s="303"/>
      <c r="AE20" s="235"/>
      <c r="AF20" s="224"/>
      <c r="AG20" s="225"/>
      <c r="AH20" s="226"/>
    </row>
    <row r="21" spans="1:34" x14ac:dyDescent="0.2">
      <c r="A21" s="10" t="s">
        <v>0</v>
      </c>
      <c r="B21" s="227"/>
      <c r="C21" s="228">
        <v>146.06100000000001</v>
      </c>
      <c r="D21" s="229">
        <f>C21/$B$20</f>
        <v>4.0062921890728763E-2</v>
      </c>
      <c r="E21" s="263">
        <v>78.578000000000003</v>
      </c>
      <c r="F21" s="203">
        <f>E21/$B$20</f>
        <v>2.1553079030882195E-2</v>
      </c>
      <c r="G21" s="230">
        <f t="shared" si="2"/>
        <v>-67.483000000000004</v>
      </c>
      <c r="H21" s="231">
        <f t="shared" ref="H21:H24" si="35">ROUND((F21-D21)*100,2)</f>
        <v>-1.85</v>
      </c>
      <c r="I21" s="203">
        <f t="shared" ref="I21:I24" si="36">(E21-C21)/C21</f>
        <v>-0.46201929330895997</v>
      </c>
      <c r="J21" s="301">
        <v>62.170999999999999</v>
      </c>
      <c r="K21" s="208">
        <f>J21/$B$20</f>
        <v>1.7052819827801383E-2</v>
      </c>
      <c r="L21" s="206">
        <f t="shared" si="6"/>
        <v>-83.890000000000015</v>
      </c>
      <c r="M21" s="207">
        <f t="shared" si="7"/>
        <v>-2.2999999999999998</v>
      </c>
      <c r="N21" s="208">
        <f t="shared" si="8"/>
        <v>-0.57434907333237495</v>
      </c>
      <c r="O21" s="275">
        <v>116.142</v>
      </c>
      <c r="P21" s="212">
        <f>O21/$B$20</f>
        <v>3.1856470065472778E-2</v>
      </c>
      <c r="Q21" s="210">
        <f t="shared" si="10"/>
        <v>-29.919000000000011</v>
      </c>
      <c r="R21" s="211">
        <f t="shared" si="11"/>
        <v>-0.82</v>
      </c>
      <c r="S21" s="212">
        <f t="shared" si="12"/>
        <v>-0.20483907408548491</v>
      </c>
      <c r="T21" s="302">
        <v>101.658</v>
      </c>
      <c r="U21" s="217">
        <f>T21/$B$20</f>
        <v>2.7883668560174886E-2</v>
      </c>
      <c r="V21" s="215">
        <f t="shared" si="14"/>
        <v>-44.403000000000006</v>
      </c>
      <c r="W21" s="216">
        <f t="shared" si="15"/>
        <v>-1.22</v>
      </c>
      <c r="X21" s="217">
        <f t="shared" si="16"/>
        <v>-0.304003121983281</v>
      </c>
      <c r="Y21" s="279">
        <v>100.556</v>
      </c>
      <c r="Z21" s="221">
        <f>Y21/$B$20</f>
        <v>2.758140211037937E-2</v>
      </c>
      <c r="AA21" s="219">
        <f t="shared" si="18"/>
        <v>-45.50500000000001</v>
      </c>
      <c r="AB21" s="220">
        <f t="shared" si="19"/>
        <v>-1.25</v>
      </c>
      <c r="AC21" s="221">
        <f t="shared" si="20"/>
        <v>-0.31154791491226275</v>
      </c>
      <c r="AD21" s="303">
        <v>97.382999999999996</v>
      </c>
      <c r="AE21" s="235">
        <f>AD21/$B$20</f>
        <v>2.6711083194588828E-2</v>
      </c>
      <c r="AF21" s="224">
        <f t="shared" si="22"/>
        <v>-48.678000000000011</v>
      </c>
      <c r="AG21" s="225">
        <f t="shared" si="23"/>
        <v>-1.34</v>
      </c>
      <c r="AH21" s="226">
        <f t="shared" si="24"/>
        <v>-0.33327171524226185</v>
      </c>
    </row>
    <row r="22" spans="1:34" x14ac:dyDescent="0.2">
      <c r="A22" s="10" t="s">
        <v>1</v>
      </c>
      <c r="B22" s="227"/>
      <c r="C22" s="228">
        <v>694.21</v>
      </c>
      <c r="D22" s="229">
        <f t="shared" ref="D22:D24" si="37">C22/$B$20</f>
        <v>0.19041414892245578</v>
      </c>
      <c r="E22" s="263">
        <v>479.59399999999999</v>
      </c>
      <c r="F22" s="203">
        <f t="shared" ref="F22:F24" si="38">E22/$B$20</f>
        <v>0.1315473463913171</v>
      </c>
      <c r="G22" s="230">
        <f t="shared" si="2"/>
        <v>-214.61600000000004</v>
      </c>
      <c r="H22" s="231">
        <f t="shared" si="35"/>
        <v>-5.89</v>
      </c>
      <c r="I22" s="203">
        <f t="shared" si="36"/>
        <v>-0.30915140951585257</v>
      </c>
      <c r="J22" s="301">
        <v>363.16</v>
      </c>
      <c r="K22" s="208">
        <f t="shared" ref="K22:K24" si="39">J22/$B$20</f>
        <v>9.9610783945317763E-2</v>
      </c>
      <c r="L22" s="206">
        <f t="shared" si="6"/>
        <v>-331.05</v>
      </c>
      <c r="M22" s="207">
        <f t="shared" si="7"/>
        <v>-9.08</v>
      </c>
      <c r="N22" s="208">
        <f t="shared" si="8"/>
        <v>-0.47687299232220798</v>
      </c>
      <c r="O22" s="275">
        <v>607.45500000000004</v>
      </c>
      <c r="P22" s="212">
        <f t="shared" ref="P22:P24" si="40">O22/$B$20</f>
        <v>0.16661820894785492</v>
      </c>
      <c r="Q22" s="210">
        <f t="shared" si="10"/>
        <v>-86.754999999999995</v>
      </c>
      <c r="R22" s="211">
        <f t="shared" si="11"/>
        <v>-2.38</v>
      </c>
      <c r="S22" s="212">
        <f t="shared" si="12"/>
        <v>-0.12496938966595121</v>
      </c>
      <c r="T22" s="302">
        <v>520.44299999999998</v>
      </c>
      <c r="U22" s="217">
        <f t="shared" ref="U22:U24" si="41">T22/$B$20</f>
        <v>0.1427517767068317</v>
      </c>
      <c r="V22" s="215">
        <f t="shared" si="14"/>
        <v>-173.76700000000005</v>
      </c>
      <c r="W22" s="216">
        <f t="shared" si="15"/>
        <v>-4.7699999999999996</v>
      </c>
      <c r="X22" s="217">
        <f t="shared" si="16"/>
        <v>-0.25030898431310417</v>
      </c>
      <c r="Y22" s="279">
        <v>569.83399999999995</v>
      </c>
      <c r="Z22" s="221">
        <f t="shared" ref="Z22:Z24" si="42">Y22/$B$20</f>
        <v>0.15629918344172317</v>
      </c>
      <c r="AA22" s="219">
        <f t="shared" si="18"/>
        <v>-124.37600000000009</v>
      </c>
      <c r="AB22" s="220">
        <f t="shared" si="19"/>
        <v>-3.41</v>
      </c>
      <c r="AC22" s="221">
        <f t="shared" si="20"/>
        <v>-0.17916192506590237</v>
      </c>
      <c r="AD22" s="303">
        <v>562.26599999999996</v>
      </c>
      <c r="AE22" s="235">
        <f t="shared" ref="AE22:AE24" si="43">AD22/$B$20</f>
        <v>0.15422336448341786</v>
      </c>
      <c r="AF22" s="224">
        <f t="shared" si="22"/>
        <v>-131.94400000000007</v>
      </c>
      <c r="AG22" s="225">
        <f t="shared" si="23"/>
        <v>-3.62</v>
      </c>
      <c r="AH22" s="226">
        <f t="shared" si="24"/>
        <v>-0.19006352544619073</v>
      </c>
    </row>
    <row r="23" spans="1:34" x14ac:dyDescent="0.2">
      <c r="A23" s="10" t="s">
        <v>2</v>
      </c>
      <c r="B23" s="227"/>
      <c r="C23" s="228">
        <v>1749.69</v>
      </c>
      <c r="D23" s="229">
        <f t="shared" si="37"/>
        <v>0.4799206756286018</v>
      </c>
      <c r="E23" s="263">
        <v>1603.6</v>
      </c>
      <c r="F23" s="203">
        <f t="shared" si="38"/>
        <v>0.4398497993576152</v>
      </c>
      <c r="G23" s="230">
        <f t="shared" si="2"/>
        <v>-146.09000000000015</v>
      </c>
      <c r="H23" s="231">
        <f t="shared" si="35"/>
        <v>-4.01</v>
      </c>
      <c r="I23" s="203">
        <f t="shared" si="36"/>
        <v>-8.3494790505746819E-2</v>
      </c>
      <c r="J23" s="301">
        <v>1290.21</v>
      </c>
      <c r="K23" s="208">
        <f t="shared" si="39"/>
        <v>0.35389037766848885</v>
      </c>
      <c r="L23" s="206">
        <f t="shared" si="6"/>
        <v>-459.48</v>
      </c>
      <c r="M23" s="207">
        <f t="shared" si="7"/>
        <v>-12.6</v>
      </c>
      <c r="N23" s="208">
        <f t="shared" si="8"/>
        <v>-0.26260651886905678</v>
      </c>
      <c r="O23" s="275">
        <v>1677.16</v>
      </c>
      <c r="P23" s="212">
        <f t="shared" si="40"/>
        <v>0.46002649631492765</v>
      </c>
      <c r="Q23" s="210">
        <f t="shared" si="10"/>
        <v>-72.529999999999973</v>
      </c>
      <c r="R23" s="211">
        <f t="shared" si="11"/>
        <v>-1.99</v>
      </c>
      <c r="S23" s="212">
        <f t="shared" si="12"/>
        <v>-4.1453057398739189E-2</v>
      </c>
      <c r="T23" s="302">
        <v>1579.65</v>
      </c>
      <c r="U23" s="217">
        <f t="shared" si="41"/>
        <v>0.43328057842058926</v>
      </c>
      <c r="V23" s="215">
        <f t="shared" si="14"/>
        <v>-170.03999999999996</v>
      </c>
      <c r="W23" s="216">
        <f t="shared" si="15"/>
        <v>-4.66</v>
      </c>
      <c r="X23" s="217">
        <f t="shared" si="16"/>
        <v>-9.7182929547519822E-2</v>
      </c>
      <c r="Y23" s="279">
        <v>1696.13</v>
      </c>
      <c r="Z23" s="221">
        <f t="shared" si="42"/>
        <v>0.46522975815941131</v>
      </c>
      <c r="AA23" s="219">
        <f t="shared" si="18"/>
        <v>-53.559999999999945</v>
      </c>
      <c r="AB23" s="220">
        <f t="shared" si="19"/>
        <v>-1.47</v>
      </c>
      <c r="AC23" s="221">
        <f t="shared" si="20"/>
        <v>-3.0611136829952701E-2</v>
      </c>
      <c r="AD23" s="303">
        <v>1687.36</v>
      </c>
      <c r="AE23" s="235">
        <f t="shared" si="43"/>
        <v>0.46282424385386978</v>
      </c>
      <c r="AF23" s="224">
        <f t="shared" si="22"/>
        <v>-62.330000000000155</v>
      </c>
      <c r="AG23" s="225">
        <f t="shared" si="23"/>
        <v>-1.71</v>
      </c>
      <c r="AH23" s="226">
        <f t="shared" si="24"/>
        <v>-3.5623453297441349E-2</v>
      </c>
    </row>
    <row r="24" spans="1:34" x14ac:dyDescent="0.2">
      <c r="A24" s="10" t="s">
        <v>3</v>
      </c>
      <c r="B24" s="227"/>
      <c r="C24" s="228">
        <v>2391.3000000000002</v>
      </c>
      <c r="D24" s="229">
        <f t="shared" si="37"/>
        <v>0.65590722449729699</v>
      </c>
      <c r="E24" s="263">
        <v>2362.66</v>
      </c>
      <c r="F24" s="203">
        <f t="shared" si="38"/>
        <v>0.64805158827030629</v>
      </c>
      <c r="G24" s="230">
        <f t="shared" si="2"/>
        <v>-28.640000000000327</v>
      </c>
      <c r="H24" s="231">
        <f t="shared" si="35"/>
        <v>-0.79</v>
      </c>
      <c r="I24" s="203">
        <f t="shared" si="36"/>
        <v>-1.197674904863477E-2</v>
      </c>
      <c r="J24" s="301">
        <v>2290.89</v>
      </c>
      <c r="K24" s="208">
        <f t="shared" si="39"/>
        <v>0.6283658685771808</v>
      </c>
      <c r="L24" s="206">
        <f t="shared" si="6"/>
        <v>-100.41000000000031</v>
      </c>
      <c r="M24" s="207">
        <f t="shared" si="7"/>
        <v>-2.75</v>
      </c>
      <c r="N24" s="208">
        <f t="shared" si="8"/>
        <v>-4.1989712708568688E-2</v>
      </c>
      <c r="O24" s="275">
        <v>2373.94</v>
      </c>
      <c r="P24" s="212">
        <f t="shared" si="40"/>
        <v>0.65114556790160705</v>
      </c>
      <c r="Q24" s="210">
        <f t="shared" si="10"/>
        <v>-17.360000000000127</v>
      </c>
      <c r="R24" s="211">
        <f t="shared" si="11"/>
        <v>-0.48</v>
      </c>
      <c r="S24" s="212">
        <f t="shared" si="12"/>
        <v>-7.2596495629992583E-3</v>
      </c>
      <c r="T24" s="302">
        <v>2355.1</v>
      </c>
      <c r="U24" s="217">
        <f t="shared" si="41"/>
        <v>0.64597796362379623</v>
      </c>
      <c r="V24" s="215">
        <f t="shared" si="14"/>
        <v>-36.200000000000273</v>
      </c>
      <c r="W24" s="216">
        <f t="shared" si="15"/>
        <v>-0.99</v>
      </c>
      <c r="X24" s="217">
        <f t="shared" si="16"/>
        <v>-1.5138209342198916E-2</v>
      </c>
      <c r="Y24" s="279">
        <v>2375.89</v>
      </c>
      <c r="Z24" s="221">
        <f t="shared" si="42"/>
        <v>0.65168043140169896</v>
      </c>
      <c r="AA24" s="219">
        <f t="shared" si="18"/>
        <v>-15.410000000000309</v>
      </c>
      <c r="AB24" s="220">
        <f t="shared" si="19"/>
        <v>-0.42</v>
      </c>
      <c r="AC24" s="221">
        <f t="shared" si="20"/>
        <v>-6.4441935348974648E-3</v>
      </c>
      <c r="AD24" s="303">
        <v>2373.81</v>
      </c>
      <c r="AE24" s="235">
        <f t="shared" si="43"/>
        <v>0.65110991033493426</v>
      </c>
      <c r="AF24" s="224">
        <f t="shared" si="22"/>
        <v>-17.490000000000236</v>
      </c>
      <c r="AG24" s="225">
        <f t="shared" si="23"/>
        <v>-0.48</v>
      </c>
      <c r="AH24" s="226">
        <f t="shared" si="24"/>
        <v>-7.3140132982060947E-3</v>
      </c>
    </row>
    <row r="25" spans="1:34" x14ac:dyDescent="0.2">
      <c r="A25" s="4" t="s">
        <v>18</v>
      </c>
      <c r="B25" s="227">
        <v>10430.799999999999</v>
      </c>
      <c r="C25" s="228"/>
      <c r="D25" s="229"/>
      <c r="E25" s="263"/>
      <c r="F25" s="203"/>
      <c r="G25" s="230"/>
      <c r="H25" s="304"/>
      <c r="I25" s="203"/>
      <c r="J25" s="301"/>
      <c r="K25" s="208"/>
      <c r="L25" s="206"/>
      <c r="M25" s="207"/>
      <c r="N25" s="208"/>
      <c r="O25" s="275"/>
      <c r="P25" s="212"/>
      <c r="Q25" s="210"/>
      <c r="R25" s="211"/>
      <c r="S25" s="212"/>
      <c r="T25" s="302"/>
      <c r="U25" s="217"/>
      <c r="V25" s="215"/>
      <c r="W25" s="216"/>
      <c r="X25" s="217"/>
      <c r="Y25" s="279"/>
      <c r="Z25" s="221"/>
      <c r="AA25" s="219"/>
      <c r="AB25" s="220"/>
      <c r="AC25" s="221"/>
      <c r="AD25" s="303"/>
      <c r="AE25" s="235"/>
      <c r="AF25" s="224"/>
      <c r="AG25" s="225"/>
      <c r="AH25" s="226"/>
    </row>
    <row r="26" spans="1:34" x14ac:dyDescent="0.2">
      <c r="A26" s="10" t="s">
        <v>0</v>
      </c>
      <c r="B26" s="227"/>
      <c r="C26" s="228">
        <v>285.07900000000001</v>
      </c>
      <c r="D26" s="229">
        <f>C26/$B$25</f>
        <v>2.7330501974920429E-2</v>
      </c>
      <c r="E26" s="263">
        <v>221.249</v>
      </c>
      <c r="F26" s="203">
        <f>E26/$B$25</f>
        <v>2.1211124745944703E-2</v>
      </c>
      <c r="G26" s="230">
        <f t="shared" si="2"/>
        <v>-63.830000000000013</v>
      </c>
      <c r="H26" s="231">
        <f t="shared" ref="H26:H29" si="44">ROUND((F26-D26)*100,2)</f>
        <v>-0.61</v>
      </c>
      <c r="I26" s="203">
        <f t="shared" ref="I26:I29" si="45">(E26-C26)/C26</f>
        <v>-0.22390284798248911</v>
      </c>
      <c r="J26" s="301">
        <v>194.517</v>
      </c>
      <c r="K26" s="208">
        <f>J26/$B$25</f>
        <v>1.8648329945929364E-2</v>
      </c>
      <c r="L26" s="206">
        <f t="shared" si="6"/>
        <v>-90.562000000000012</v>
      </c>
      <c r="M26" s="207">
        <f t="shared" si="7"/>
        <v>-0.87</v>
      </c>
      <c r="N26" s="208">
        <f t="shared" si="8"/>
        <v>-0.31767334668635716</v>
      </c>
      <c r="O26" s="275">
        <v>257.48500000000001</v>
      </c>
      <c r="P26" s="212">
        <f>O26/$B$25</f>
        <v>2.4685067300686432E-2</v>
      </c>
      <c r="Q26" s="210">
        <f t="shared" si="10"/>
        <v>-27.593999999999994</v>
      </c>
      <c r="R26" s="211">
        <f t="shared" si="11"/>
        <v>-0.26</v>
      </c>
      <c r="S26" s="212">
        <f t="shared" si="12"/>
        <v>-9.6794221952511389E-2</v>
      </c>
      <c r="T26" s="302">
        <v>241.779</v>
      </c>
      <c r="U26" s="217">
        <f>T26/$B$25</f>
        <v>2.3179334279249914E-2</v>
      </c>
      <c r="V26" s="215">
        <f t="shared" si="14"/>
        <v>-43.300000000000011</v>
      </c>
      <c r="W26" s="216">
        <f t="shared" si="15"/>
        <v>-0.42</v>
      </c>
      <c r="X26" s="217">
        <f t="shared" si="16"/>
        <v>-0.15188772235064671</v>
      </c>
      <c r="Y26" s="279">
        <v>227.19800000000001</v>
      </c>
      <c r="Z26" s="221">
        <f>Y26/$B$25</f>
        <v>2.1781454921961884E-2</v>
      </c>
      <c r="AA26" s="219">
        <f t="shared" si="18"/>
        <v>-57.881</v>
      </c>
      <c r="AB26" s="220">
        <f t="shared" si="19"/>
        <v>-0.55000000000000004</v>
      </c>
      <c r="AC26" s="221">
        <f t="shared" si="20"/>
        <v>-0.203034948207339</v>
      </c>
      <c r="AD26" s="303">
        <v>224.995</v>
      </c>
      <c r="AE26" s="235">
        <f>AD26/$B$25</f>
        <v>2.1570253480078232E-2</v>
      </c>
      <c r="AF26" s="224">
        <f t="shared" si="22"/>
        <v>-60.084000000000003</v>
      </c>
      <c r="AG26" s="225">
        <f t="shared" si="23"/>
        <v>-0.57999999999999996</v>
      </c>
      <c r="AH26" s="226">
        <f t="shared" si="24"/>
        <v>-0.21076263070938231</v>
      </c>
    </row>
    <row r="27" spans="1:34" x14ac:dyDescent="0.2">
      <c r="A27" s="10" t="s">
        <v>1</v>
      </c>
      <c r="B27" s="227"/>
      <c r="C27" s="228">
        <v>931.37599999999998</v>
      </c>
      <c r="D27" s="229">
        <f t="shared" ref="D27:D29" si="46">C27/$B$25</f>
        <v>8.9290946044406946E-2</v>
      </c>
      <c r="E27" s="263">
        <v>742.15200000000004</v>
      </c>
      <c r="F27" s="203">
        <f t="shared" ref="F27:F29" si="47">E27/$B$25</f>
        <v>7.1150055604555743E-2</v>
      </c>
      <c r="G27" s="230">
        <f t="shared" si="2"/>
        <v>-189.22399999999993</v>
      </c>
      <c r="H27" s="231">
        <f t="shared" si="44"/>
        <v>-1.81</v>
      </c>
      <c r="I27" s="203">
        <f t="shared" si="45"/>
        <v>-0.20316606826888381</v>
      </c>
      <c r="J27" s="301">
        <v>629.07500000000005</v>
      </c>
      <c r="K27" s="208">
        <f t="shared" ref="K27:K29" si="48">J27/$B$25</f>
        <v>6.0309372243739702E-2</v>
      </c>
      <c r="L27" s="206">
        <f t="shared" si="6"/>
        <v>-302.30099999999993</v>
      </c>
      <c r="M27" s="207">
        <f t="shared" si="7"/>
        <v>-2.9</v>
      </c>
      <c r="N27" s="208">
        <f t="shared" si="8"/>
        <v>-0.32457460789197912</v>
      </c>
      <c r="O27" s="275">
        <v>853.928</v>
      </c>
      <c r="P27" s="212">
        <f t="shared" ref="P27:P29" si="49">O27/$B$25</f>
        <v>8.1866012194654295E-2</v>
      </c>
      <c r="Q27" s="210">
        <f t="shared" si="10"/>
        <v>-77.447999999999979</v>
      </c>
      <c r="R27" s="211">
        <f t="shared" si="11"/>
        <v>-0.74</v>
      </c>
      <c r="S27" s="212">
        <f t="shared" si="12"/>
        <v>-8.3154386627956892E-2</v>
      </c>
      <c r="T27" s="302">
        <v>785.01700000000005</v>
      </c>
      <c r="U27" s="217">
        <f t="shared" ref="U27:U29" si="50">T27/$B$25</f>
        <v>7.525951988342218E-2</v>
      </c>
      <c r="V27" s="215">
        <f t="shared" si="14"/>
        <v>-146.35899999999992</v>
      </c>
      <c r="W27" s="216">
        <f t="shared" si="15"/>
        <v>-1.4</v>
      </c>
      <c r="X27" s="217">
        <f t="shared" si="16"/>
        <v>-0.15714276511312286</v>
      </c>
      <c r="Y27" s="279">
        <v>800.36900000000003</v>
      </c>
      <c r="Z27" s="221">
        <f t="shared" ref="Z27:Z29" si="51">Y27/$B$25</f>
        <v>7.6731314951873311E-2</v>
      </c>
      <c r="AA27" s="219">
        <f t="shared" si="18"/>
        <v>-131.00699999999995</v>
      </c>
      <c r="AB27" s="220">
        <f t="shared" si="19"/>
        <v>-1.26</v>
      </c>
      <c r="AC27" s="221">
        <f t="shared" si="20"/>
        <v>-0.14065962618749028</v>
      </c>
      <c r="AD27" s="303">
        <v>798.97900000000004</v>
      </c>
      <c r="AE27" s="235">
        <f t="shared" ref="AE27:AE29" si="52">AD27/$B$25</f>
        <v>7.659805575794762E-2</v>
      </c>
      <c r="AF27" s="224">
        <f t="shared" si="22"/>
        <v>-132.39699999999993</v>
      </c>
      <c r="AG27" s="225">
        <f t="shared" si="23"/>
        <v>-1.27</v>
      </c>
      <c r="AH27" s="226">
        <f t="shared" si="24"/>
        <v>-0.14215204171032961</v>
      </c>
    </row>
    <row r="28" spans="1:34" x14ac:dyDescent="0.2">
      <c r="A28" s="10" t="s">
        <v>2</v>
      </c>
      <c r="B28" s="227"/>
      <c r="C28" s="228">
        <v>2062.98</v>
      </c>
      <c r="D28" s="229">
        <f t="shared" si="46"/>
        <v>0.19777773516892283</v>
      </c>
      <c r="E28" s="263">
        <v>1940.84</v>
      </c>
      <c r="F28" s="203">
        <f t="shared" si="47"/>
        <v>0.18606818268972658</v>
      </c>
      <c r="G28" s="230">
        <f t="shared" si="2"/>
        <v>-122.1400000000001</v>
      </c>
      <c r="H28" s="231">
        <f t="shared" si="44"/>
        <v>-1.17</v>
      </c>
      <c r="I28" s="203">
        <f t="shared" si="45"/>
        <v>-5.9205615178043458E-2</v>
      </c>
      <c r="J28" s="301">
        <v>1728.82</v>
      </c>
      <c r="K28" s="208">
        <f t="shared" si="48"/>
        <v>0.16574184146949419</v>
      </c>
      <c r="L28" s="206">
        <f t="shared" si="6"/>
        <v>-334.16000000000008</v>
      </c>
      <c r="M28" s="207">
        <f t="shared" si="7"/>
        <v>-3.2</v>
      </c>
      <c r="N28" s="208">
        <f t="shared" si="8"/>
        <v>-0.16197927270259532</v>
      </c>
      <c r="O28" s="275">
        <v>2013.4</v>
      </c>
      <c r="P28" s="212">
        <f t="shared" si="49"/>
        <v>0.19302450435249455</v>
      </c>
      <c r="Q28" s="210">
        <f t="shared" si="10"/>
        <v>-49.579999999999927</v>
      </c>
      <c r="R28" s="211">
        <f t="shared" si="11"/>
        <v>-0.48</v>
      </c>
      <c r="S28" s="212">
        <f t="shared" si="12"/>
        <v>-2.4033194698930636E-2</v>
      </c>
      <c r="T28" s="302">
        <v>1952.34</v>
      </c>
      <c r="U28" s="217">
        <f t="shared" si="50"/>
        <v>0.18717068681213331</v>
      </c>
      <c r="V28" s="215">
        <f t="shared" si="14"/>
        <v>-110.6400000000001</v>
      </c>
      <c r="W28" s="216">
        <f t="shared" si="15"/>
        <v>-1.06</v>
      </c>
      <c r="X28" s="217">
        <f t="shared" si="16"/>
        <v>-5.3631154931216056E-2</v>
      </c>
      <c r="Y28" s="279">
        <v>1962.48</v>
      </c>
      <c r="Z28" s="221">
        <f t="shared" si="51"/>
        <v>0.18814280783832499</v>
      </c>
      <c r="AA28" s="219">
        <f t="shared" si="18"/>
        <v>-100.5</v>
      </c>
      <c r="AB28" s="220">
        <f t="shared" si="19"/>
        <v>-0.96</v>
      </c>
      <c r="AC28" s="221">
        <f t="shared" si="20"/>
        <v>-4.8715935200535146E-2</v>
      </c>
      <c r="AD28" s="303">
        <v>1961.8</v>
      </c>
      <c r="AE28" s="235">
        <f t="shared" si="52"/>
        <v>0.18807761629021744</v>
      </c>
      <c r="AF28" s="224">
        <f t="shared" si="22"/>
        <v>-101.18000000000006</v>
      </c>
      <c r="AG28" s="225">
        <f t="shared" si="23"/>
        <v>-0.97</v>
      </c>
      <c r="AH28" s="226">
        <f t="shared" si="24"/>
        <v>-4.9045555458608454E-2</v>
      </c>
    </row>
    <row r="29" spans="1:34" x14ac:dyDescent="0.2">
      <c r="A29" s="10" t="s">
        <v>3</v>
      </c>
      <c r="B29" s="227"/>
      <c r="C29" s="228">
        <v>3197.45</v>
      </c>
      <c r="D29" s="229">
        <f t="shared" si="46"/>
        <v>0.30653928749472714</v>
      </c>
      <c r="E29" s="263">
        <v>3148.5</v>
      </c>
      <c r="F29" s="203">
        <f t="shared" si="47"/>
        <v>0.30184645473022204</v>
      </c>
      <c r="G29" s="230">
        <f t="shared" si="2"/>
        <v>-48.949999999999818</v>
      </c>
      <c r="H29" s="231">
        <f t="shared" si="44"/>
        <v>-0.47</v>
      </c>
      <c r="I29" s="203">
        <f t="shared" si="45"/>
        <v>-1.5309074418677328E-2</v>
      </c>
      <c r="J29" s="301">
        <v>3053.81</v>
      </c>
      <c r="K29" s="208">
        <f t="shared" si="48"/>
        <v>0.29276853165624883</v>
      </c>
      <c r="L29" s="206">
        <f t="shared" si="6"/>
        <v>-143.63999999999987</v>
      </c>
      <c r="M29" s="207">
        <f t="shared" si="7"/>
        <v>-1.38</v>
      </c>
      <c r="N29" s="208">
        <f t="shared" si="8"/>
        <v>-4.4923298253295559E-2</v>
      </c>
      <c r="O29" s="275">
        <v>3173.47</v>
      </c>
      <c r="P29" s="212">
        <f t="shared" si="49"/>
        <v>0.30424032672469992</v>
      </c>
      <c r="Q29" s="210">
        <f t="shared" si="10"/>
        <v>-23.980000000000018</v>
      </c>
      <c r="R29" s="211">
        <f t="shared" si="11"/>
        <v>-0.23</v>
      </c>
      <c r="S29" s="212">
        <f t="shared" si="12"/>
        <v>-7.4997263444307244E-3</v>
      </c>
      <c r="T29" s="302">
        <v>3143.08</v>
      </c>
      <c r="U29" s="217">
        <f t="shared" si="50"/>
        <v>0.30132683974383556</v>
      </c>
      <c r="V29" s="215">
        <f t="shared" si="14"/>
        <v>-54.369999999999891</v>
      </c>
      <c r="W29" s="216">
        <f t="shared" si="15"/>
        <v>-0.52</v>
      </c>
      <c r="X29" s="217">
        <f t="shared" si="16"/>
        <v>-1.7004175202114152E-2</v>
      </c>
      <c r="Y29" s="279">
        <v>3139.72</v>
      </c>
      <c r="Z29" s="221">
        <f t="shared" si="51"/>
        <v>0.30100471680024543</v>
      </c>
      <c r="AA29" s="219">
        <f t="shared" si="18"/>
        <v>-57.730000000000018</v>
      </c>
      <c r="AB29" s="220">
        <f t="shared" si="19"/>
        <v>-0.55000000000000004</v>
      </c>
      <c r="AC29" s="221">
        <f t="shared" si="20"/>
        <v>-1.8055012588156193E-2</v>
      </c>
      <c r="AD29" s="303">
        <v>3139.51</v>
      </c>
      <c r="AE29" s="235">
        <f t="shared" si="52"/>
        <v>0.3009845841162711</v>
      </c>
      <c r="AF29" s="224">
        <f t="shared" si="22"/>
        <v>-57.9399999999996</v>
      </c>
      <c r="AG29" s="225">
        <f t="shared" si="23"/>
        <v>-0.56000000000000005</v>
      </c>
      <c r="AH29" s="226">
        <f t="shared" si="24"/>
        <v>-1.8120689924783689E-2</v>
      </c>
    </row>
    <row r="30" spans="1:34" x14ac:dyDescent="0.2">
      <c r="A30" s="4" t="s">
        <v>52</v>
      </c>
      <c r="B30" s="227">
        <v>549.71500000000003</v>
      </c>
      <c r="C30" s="228"/>
      <c r="D30" s="229"/>
      <c r="E30" s="263"/>
      <c r="F30" s="203"/>
      <c r="G30" s="230"/>
      <c r="H30" s="304"/>
      <c r="I30" s="203"/>
      <c r="J30" s="301"/>
      <c r="K30" s="208"/>
      <c r="L30" s="206"/>
      <c r="M30" s="207"/>
      <c r="N30" s="208"/>
      <c r="O30" s="275"/>
      <c r="P30" s="212"/>
      <c r="Q30" s="210"/>
      <c r="R30" s="211"/>
      <c r="S30" s="212"/>
      <c r="T30" s="302"/>
      <c r="U30" s="217"/>
      <c r="V30" s="215"/>
      <c r="W30" s="216"/>
      <c r="X30" s="217"/>
      <c r="Y30" s="279"/>
      <c r="Z30" s="221"/>
      <c r="AA30" s="219"/>
      <c r="AB30" s="220"/>
      <c r="AC30" s="221"/>
      <c r="AD30" s="303"/>
      <c r="AE30" s="235"/>
      <c r="AF30" s="224"/>
      <c r="AG30" s="225"/>
      <c r="AH30" s="226"/>
    </row>
    <row r="31" spans="1:34" x14ac:dyDescent="0.2">
      <c r="A31" s="10" t="s">
        <v>0</v>
      </c>
      <c r="B31" s="227"/>
      <c r="C31" s="228">
        <v>20.919</v>
      </c>
      <c r="D31" s="229">
        <f>C31/$B$30</f>
        <v>3.8054264482504568E-2</v>
      </c>
      <c r="E31" s="263">
        <v>13.727</v>
      </c>
      <c r="F31" s="203">
        <f>E31/$B$30</f>
        <v>2.4971121399270529E-2</v>
      </c>
      <c r="G31" s="315">
        <f t="shared" si="2"/>
        <v>-7.1920000000000002</v>
      </c>
      <c r="H31" s="231">
        <f t="shared" ref="H31:H34" si="53">ROUND((F31-D31)*100,2)</f>
        <v>-1.31</v>
      </c>
      <c r="I31" s="203">
        <f t="shared" ref="I31:I34" si="54">(E31-C31)/C31</f>
        <v>-0.34380228500406329</v>
      </c>
      <c r="J31" s="301">
        <v>12.61</v>
      </c>
      <c r="K31" s="208">
        <f>J31/$B$30</f>
        <v>2.2939159382589159E-2</v>
      </c>
      <c r="L31" s="206">
        <f t="shared" si="6"/>
        <v>-8.3090000000000011</v>
      </c>
      <c r="M31" s="207">
        <f t="shared" si="7"/>
        <v>-1.51</v>
      </c>
      <c r="N31" s="208">
        <f t="shared" si="8"/>
        <v>-0.39719871886801478</v>
      </c>
      <c r="O31" s="275">
        <v>18.503</v>
      </c>
      <c r="P31" s="212">
        <f>O31/$B$30</f>
        <v>3.3659259798259095E-2</v>
      </c>
      <c r="Q31" s="210">
        <f t="shared" si="10"/>
        <v>-2.4160000000000004</v>
      </c>
      <c r="R31" s="211">
        <f t="shared" si="11"/>
        <v>-0.44</v>
      </c>
      <c r="S31" s="212">
        <f t="shared" si="12"/>
        <v>-0.11549309240403463</v>
      </c>
      <c r="T31" s="302">
        <v>16.062999999999999</v>
      </c>
      <c r="U31" s="217">
        <f>T31/$B$30</f>
        <v>2.9220596127084032E-2</v>
      </c>
      <c r="V31" s="215">
        <f t="shared" si="14"/>
        <v>-4.8560000000000016</v>
      </c>
      <c r="W31" s="216">
        <f t="shared" si="15"/>
        <v>-0.88</v>
      </c>
      <c r="X31" s="217">
        <f t="shared" si="16"/>
        <v>-0.23213346718294381</v>
      </c>
      <c r="Y31" s="279">
        <v>14.532</v>
      </c>
      <c r="Z31" s="221">
        <f>Y31/$B$30</f>
        <v>2.6435516585867222E-2</v>
      </c>
      <c r="AA31" s="219">
        <f t="shared" si="18"/>
        <v>-6.3870000000000005</v>
      </c>
      <c r="AB31" s="220">
        <f t="shared" si="19"/>
        <v>-1.1599999999999999</v>
      </c>
      <c r="AC31" s="221">
        <f t="shared" si="20"/>
        <v>-0.30532052201348059</v>
      </c>
      <c r="AD31" s="303">
        <v>14.066000000000001</v>
      </c>
      <c r="AE31" s="235">
        <f>AD31/$B$30</f>
        <v>2.5587804589651E-2</v>
      </c>
      <c r="AF31" s="224">
        <f t="shared" si="22"/>
        <v>-6.8529999999999998</v>
      </c>
      <c r="AG31" s="225">
        <f t="shared" si="23"/>
        <v>-1.25</v>
      </c>
      <c r="AH31" s="226">
        <f t="shared" si="24"/>
        <v>-0.32759692145896074</v>
      </c>
    </row>
    <row r="32" spans="1:34" x14ac:dyDescent="0.2">
      <c r="A32" s="10" t="s">
        <v>1</v>
      </c>
      <c r="B32" s="227"/>
      <c r="C32" s="228">
        <v>92.043999999999997</v>
      </c>
      <c r="D32" s="229">
        <f t="shared" ref="D32:D34" si="55">C32/$B$30</f>
        <v>0.16743949137280226</v>
      </c>
      <c r="E32" s="263">
        <v>62.073</v>
      </c>
      <c r="F32" s="203">
        <f t="shared" ref="F32:F34" si="56">E32/$B$30</f>
        <v>0.11291851232002037</v>
      </c>
      <c r="G32" s="230">
        <f t="shared" si="2"/>
        <v>-29.970999999999997</v>
      </c>
      <c r="H32" s="231">
        <f t="shared" si="53"/>
        <v>-5.45</v>
      </c>
      <c r="I32" s="203">
        <f t="shared" si="54"/>
        <v>-0.3256160097344748</v>
      </c>
      <c r="J32" s="301">
        <v>47.552999999999997</v>
      </c>
      <c r="K32" s="208">
        <f t="shared" ref="K32:K34" si="57">J32/$B$30</f>
        <v>8.6504825227617932E-2</v>
      </c>
      <c r="L32" s="206">
        <f t="shared" si="6"/>
        <v>-44.491</v>
      </c>
      <c r="M32" s="207">
        <f t="shared" si="7"/>
        <v>-8.09</v>
      </c>
      <c r="N32" s="208">
        <f t="shared" si="8"/>
        <v>-0.48336665073225848</v>
      </c>
      <c r="O32" s="275">
        <v>80.891000000000005</v>
      </c>
      <c r="P32" s="212">
        <f t="shared" ref="P32:P34" si="58">O32/$B$30</f>
        <v>0.14715079632173036</v>
      </c>
      <c r="Q32" s="210">
        <f t="shared" si="10"/>
        <v>-11.152999999999992</v>
      </c>
      <c r="R32" s="211">
        <f t="shared" si="11"/>
        <v>-2.0299999999999998</v>
      </c>
      <c r="S32" s="212">
        <f t="shared" si="12"/>
        <v>-0.12117030985180992</v>
      </c>
      <c r="T32" s="302">
        <v>71.113</v>
      </c>
      <c r="U32" s="217">
        <f t="shared" ref="U32:U34" si="59">T32/$B$30</f>
        <v>0.12936339739683289</v>
      </c>
      <c r="V32" s="215">
        <f t="shared" si="14"/>
        <v>-20.930999999999997</v>
      </c>
      <c r="W32" s="216">
        <f t="shared" si="15"/>
        <v>-3.81</v>
      </c>
      <c r="X32" s="217">
        <f t="shared" si="16"/>
        <v>-0.22740211203337532</v>
      </c>
      <c r="Y32" s="279">
        <v>74.06</v>
      </c>
      <c r="Z32" s="221">
        <f t="shared" ref="Z32:Z34" si="60">Y32/$B$30</f>
        <v>0.13472435716689557</v>
      </c>
      <c r="AA32" s="219">
        <f t="shared" si="18"/>
        <v>-17.983999999999995</v>
      </c>
      <c r="AB32" s="220">
        <f t="shared" si="19"/>
        <v>-3.27</v>
      </c>
      <c r="AC32" s="221">
        <f t="shared" si="20"/>
        <v>-0.19538481595758544</v>
      </c>
      <c r="AD32" s="303">
        <v>73.772000000000006</v>
      </c>
      <c r="AE32" s="235">
        <f t="shared" ref="AE32:AE34" si="61">AD32/$B$30</f>
        <v>0.13420044932374048</v>
      </c>
      <c r="AF32" s="224">
        <f t="shared" si="22"/>
        <v>-18.271999999999991</v>
      </c>
      <c r="AG32" s="225">
        <f t="shared" si="23"/>
        <v>-3.32</v>
      </c>
      <c r="AH32" s="226">
        <f t="shared" si="24"/>
        <v>-0.19851375429142576</v>
      </c>
    </row>
    <row r="33" spans="1:34" x14ac:dyDescent="0.2">
      <c r="A33" s="10" t="s">
        <v>2</v>
      </c>
      <c r="B33" s="227"/>
      <c r="C33" s="228">
        <v>189.845</v>
      </c>
      <c r="D33" s="229">
        <f t="shared" si="55"/>
        <v>0.34535168223534013</v>
      </c>
      <c r="E33" s="263">
        <v>178.61600000000001</v>
      </c>
      <c r="F33" s="203">
        <f t="shared" si="56"/>
        <v>0.32492473372565783</v>
      </c>
      <c r="G33" s="230">
        <f t="shared" si="2"/>
        <v>-11.228999999999985</v>
      </c>
      <c r="H33" s="231">
        <f t="shared" si="53"/>
        <v>-2.04</v>
      </c>
      <c r="I33" s="203">
        <f t="shared" si="54"/>
        <v>-5.9148252521794016E-2</v>
      </c>
      <c r="J33" s="301">
        <v>149.71199999999999</v>
      </c>
      <c r="K33" s="208">
        <f t="shared" si="57"/>
        <v>0.27234476046678729</v>
      </c>
      <c r="L33" s="206">
        <f t="shared" si="6"/>
        <v>-40.13300000000001</v>
      </c>
      <c r="M33" s="207">
        <f t="shared" si="7"/>
        <v>-7.3</v>
      </c>
      <c r="N33" s="208">
        <f t="shared" si="8"/>
        <v>-0.21139877268297827</v>
      </c>
      <c r="O33" s="275">
        <v>184.196</v>
      </c>
      <c r="P33" s="212">
        <f t="shared" si="58"/>
        <v>0.33507544818678769</v>
      </c>
      <c r="Q33" s="210">
        <f t="shared" si="10"/>
        <v>-5.6490000000000009</v>
      </c>
      <c r="R33" s="211">
        <f t="shared" si="11"/>
        <v>-1.03</v>
      </c>
      <c r="S33" s="212">
        <f t="shared" si="12"/>
        <v>-2.9755853459401096E-2</v>
      </c>
      <c r="T33" s="302">
        <v>176.70500000000001</v>
      </c>
      <c r="U33" s="217">
        <f t="shared" si="59"/>
        <v>0.32144838689138916</v>
      </c>
      <c r="V33" s="215">
        <f t="shared" si="14"/>
        <v>-13.139999999999986</v>
      </c>
      <c r="W33" s="216">
        <f t="shared" si="15"/>
        <v>-2.39</v>
      </c>
      <c r="X33" s="217">
        <f t="shared" si="16"/>
        <v>-6.9214359082409263E-2</v>
      </c>
      <c r="Y33" s="279">
        <v>182.697</v>
      </c>
      <c r="Z33" s="221">
        <f t="shared" si="60"/>
        <v>0.33234858062814365</v>
      </c>
      <c r="AA33" s="219">
        <f t="shared" si="18"/>
        <v>-7.1479999999999961</v>
      </c>
      <c r="AB33" s="220">
        <f t="shared" si="19"/>
        <v>-1.3</v>
      </c>
      <c r="AC33" s="221">
        <f t="shared" si="20"/>
        <v>-3.7651768548026002E-2</v>
      </c>
      <c r="AD33" s="303">
        <v>181.32499999999999</v>
      </c>
      <c r="AE33" s="235">
        <f t="shared" si="61"/>
        <v>0.32985274187533536</v>
      </c>
      <c r="AF33" s="224">
        <f t="shared" si="22"/>
        <v>-8.5200000000000102</v>
      </c>
      <c r="AG33" s="225">
        <f t="shared" si="23"/>
        <v>-1.55</v>
      </c>
      <c r="AH33" s="226">
        <f t="shared" si="24"/>
        <v>-4.4878716847954962E-2</v>
      </c>
    </row>
    <row r="34" spans="1:34" x14ac:dyDescent="0.2">
      <c r="A34" s="10" t="s">
        <v>3</v>
      </c>
      <c r="B34" s="227"/>
      <c r="C34" s="228">
        <v>269.37599999999998</v>
      </c>
      <c r="D34" s="229">
        <f t="shared" si="55"/>
        <v>0.49002846929772692</v>
      </c>
      <c r="E34" s="263">
        <v>267.48200000000003</v>
      </c>
      <c r="F34" s="203">
        <f t="shared" si="56"/>
        <v>0.48658304757920018</v>
      </c>
      <c r="G34" s="230">
        <f t="shared" si="2"/>
        <v>-1.8939999999999486</v>
      </c>
      <c r="H34" s="231">
        <f t="shared" si="53"/>
        <v>-0.34</v>
      </c>
      <c r="I34" s="203">
        <f t="shared" si="54"/>
        <v>-7.0310643858396771E-3</v>
      </c>
      <c r="J34" s="301">
        <v>260.83100000000002</v>
      </c>
      <c r="K34" s="208">
        <f t="shared" si="57"/>
        <v>0.47448405082633727</v>
      </c>
      <c r="L34" s="206">
        <f t="shared" si="6"/>
        <v>-8.5449999999999591</v>
      </c>
      <c r="M34" s="207">
        <f t="shared" si="7"/>
        <v>-1.55</v>
      </c>
      <c r="N34" s="208">
        <f t="shared" si="8"/>
        <v>-3.1721459966737794E-2</v>
      </c>
      <c r="O34" s="275">
        <v>267.923</v>
      </c>
      <c r="P34" s="212">
        <f t="shared" si="58"/>
        <v>0.48738528146403132</v>
      </c>
      <c r="Q34" s="210">
        <f t="shared" si="10"/>
        <v>-1.4529999999999745</v>
      </c>
      <c r="R34" s="211">
        <f t="shared" si="11"/>
        <v>-0.26</v>
      </c>
      <c r="S34" s="212">
        <f t="shared" si="12"/>
        <v>-5.3939474934662874E-3</v>
      </c>
      <c r="T34" s="302">
        <v>266.18200000000002</v>
      </c>
      <c r="U34" s="217">
        <f t="shared" si="59"/>
        <v>0.48421818578718062</v>
      </c>
      <c r="V34" s="215">
        <f t="shared" si="14"/>
        <v>-3.19399999999996</v>
      </c>
      <c r="W34" s="216">
        <f t="shared" si="15"/>
        <v>-0.57999999999999996</v>
      </c>
      <c r="X34" s="217">
        <f t="shared" si="16"/>
        <v>-1.1857032549298973E-2</v>
      </c>
      <c r="Y34" s="279">
        <v>266.7</v>
      </c>
      <c r="Z34" s="221">
        <f t="shared" si="60"/>
        <v>0.48516049225507757</v>
      </c>
      <c r="AA34" s="219">
        <f t="shared" si="18"/>
        <v>-2.6759999999999877</v>
      </c>
      <c r="AB34" s="220">
        <f t="shared" si="19"/>
        <v>-0.49</v>
      </c>
      <c r="AC34" s="221">
        <f t="shared" si="20"/>
        <v>-9.934069850320696E-3</v>
      </c>
      <c r="AD34" s="303">
        <v>266.7</v>
      </c>
      <c r="AE34" s="235">
        <f t="shared" si="61"/>
        <v>0.48516049225507757</v>
      </c>
      <c r="AF34" s="224">
        <f t="shared" si="22"/>
        <v>-2.6759999999999877</v>
      </c>
      <c r="AG34" s="225">
        <f t="shared" si="23"/>
        <v>-0.49</v>
      </c>
      <c r="AH34" s="226">
        <f t="shared" si="24"/>
        <v>-9.934069850320696E-3</v>
      </c>
    </row>
    <row r="35" spans="1:34" ht="27.75" x14ac:dyDescent="0.2">
      <c r="A35" s="12" t="s">
        <v>83</v>
      </c>
      <c r="B35" s="198"/>
      <c r="C35" s="199"/>
      <c r="D35" s="229"/>
      <c r="E35" s="262"/>
      <c r="F35" s="203"/>
      <c r="G35" s="230"/>
      <c r="H35" s="202"/>
      <c r="I35" s="203"/>
      <c r="J35" s="293"/>
      <c r="K35" s="208"/>
      <c r="L35" s="206"/>
      <c r="M35" s="207"/>
      <c r="N35" s="208"/>
      <c r="O35" s="274"/>
      <c r="P35" s="212"/>
      <c r="Q35" s="210"/>
      <c r="R35" s="211"/>
      <c r="S35" s="212"/>
      <c r="T35" s="296"/>
      <c r="U35" s="217"/>
      <c r="V35" s="215"/>
      <c r="W35" s="216"/>
      <c r="X35" s="217"/>
      <c r="Y35" s="278"/>
      <c r="Z35" s="221"/>
      <c r="AA35" s="219"/>
      <c r="AB35" s="220"/>
      <c r="AC35" s="221"/>
      <c r="AD35" s="299"/>
      <c r="AE35" s="235"/>
      <c r="AF35" s="224"/>
      <c r="AG35" s="225"/>
      <c r="AH35" s="226"/>
    </row>
    <row r="36" spans="1:34" x14ac:dyDescent="0.2">
      <c r="A36" s="4" t="s">
        <v>58</v>
      </c>
      <c r="B36" s="227">
        <v>3993.93</v>
      </c>
      <c r="C36" s="228"/>
      <c r="D36" s="229"/>
      <c r="E36" s="263"/>
      <c r="F36" s="203"/>
      <c r="G36" s="230"/>
      <c r="H36" s="304"/>
      <c r="I36" s="203"/>
      <c r="J36" s="301"/>
      <c r="K36" s="208"/>
      <c r="L36" s="206"/>
      <c r="M36" s="207"/>
      <c r="N36" s="208"/>
      <c r="O36" s="275"/>
      <c r="P36" s="212"/>
      <c r="Q36" s="210"/>
      <c r="R36" s="211"/>
      <c r="S36" s="212"/>
      <c r="T36" s="302"/>
      <c r="U36" s="217"/>
      <c r="V36" s="215"/>
      <c r="W36" s="216"/>
      <c r="X36" s="217"/>
      <c r="Y36" s="279"/>
      <c r="Z36" s="221"/>
      <c r="AA36" s="219"/>
      <c r="AB36" s="220"/>
      <c r="AC36" s="221"/>
      <c r="AD36" s="303"/>
      <c r="AE36" s="235"/>
      <c r="AF36" s="224"/>
      <c r="AG36" s="225"/>
      <c r="AH36" s="226"/>
    </row>
    <row r="37" spans="1:34" x14ac:dyDescent="0.2">
      <c r="A37" s="4" t="s">
        <v>16</v>
      </c>
      <c r="B37" s="227">
        <v>302.55700000000002</v>
      </c>
      <c r="C37" s="228"/>
      <c r="D37" s="229"/>
      <c r="E37" s="263"/>
      <c r="F37" s="203"/>
      <c r="G37" s="230"/>
      <c r="H37" s="304"/>
      <c r="I37" s="203"/>
      <c r="J37" s="301"/>
      <c r="K37" s="208"/>
      <c r="L37" s="206"/>
      <c r="M37" s="207"/>
      <c r="N37" s="208"/>
      <c r="O37" s="275"/>
      <c r="P37" s="212"/>
      <c r="Q37" s="210"/>
      <c r="R37" s="211"/>
      <c r="S37" s="212"/>
      <c r="T37" s="302"/>
      <c r="U37" s="217"/>
      <c r="V37" s="215"/>
      <c r="W37" s="216"/>
      <c r="X37" s="217"/>
      <c r="Y37" s="279"/>
      <c r="Z37" s="221"/>
      <c r="AA37" s="219"/>
      <c r="AB37" s="220"/>
      <c r="AC37" s="221"/>
      <c r="AD37" s="303"/>
      <c r="AE37" s="235"/>
      <c r="AF37" s="224"/>
      <c r="AG37" s="225"/>
      <c r="AH37" s="226"/>
    </row>
    <row r="38" spans="1:34" x14ac:dyDescent="0.2">
      <c r="A38" s="10" t="s">
        <v>0</v>
      </c>
      <c r="B38" s="227"/>
      <c r="C38" s="228">
        <v>9.2430000000000003</v>
      </c>
      <c r="D38" s="229">
        <f>C38/$B$37</f>
        <v>3.0549615444362549E-2</v>
      </c>
      <c r="E38" s="263">
        <v>5.5110000000000001</v>
      </c>
      <c r="F38" s="203">
        <f>E38/$B$37</f>
        <v>1.8214749617427459E-2</v>
      </c>
      <c r="G38" s="230">
        <f t="shared" si="2"/>
        <v>-3.7320000000000002</v>
      </c>
      <c r="H38" s="231">
        <f t="shared" ref="H38:H41" si="62">ROUND((F38-D38)*100,2)</f>
        <v>-1.23</v>
      </c>
      <c r="I38" s="203">
        <f t="shared" ref="I38:I41" si="63">(E38-C38)/C38</f>
        <v>-0.40376501135994808</v>
      </c>
      <c r="J38" s="301">
        <v>4.7229999999999999</v>
      </c>
      <c r="K38" s="208">
        <f>J38/$B$37</f>
        <v>1.5610281698985644E-2</v>
      </c>
      <c r="L38" s="206">
        <f t="shared" si="6"/>
        <v>-4.5200000000000005</v>
      </c>
      <c r="M38" s="207">
        <f t="shared" si="7"/>
        <v>-1.49</v>
      </c>
      <c r="N38" s="208">
        <f t="shared" si="8"/>
        <v>-0.48901871686681819</v>
      </c>
      <c r="O38" s="275">
        <v>8.1829999999999998</v>
      </c>
      <c r="P38" s="212">
        <f>O38/$B$37</f>
        <v>2.7046143371331682E-2</v>
      </c>
      <c r="Q38" s="210">
        <f t="shared" si="10"/>
        <v>-1.0600000000000005</v>
      </c>
      <c r="R38" s="211">
        <f t="shared" si="11"/>
        <v>-0.35</v>
      </c>
      <c r="S38" s="212">
        <f t="shared" si="12"/>
        <v>-0.11468138050416536</v>
      </c>
      <c r="T38" s="302">
        <v>6.1459999999999999</v>
      </c>
      <c r="U38" s="217">
        <f>T38/$B$37</f>
        <v>2.0313527698912932E-2</v>
      </c>
      <c r="V38" s="215">
        <f t="shared" si="14"/>
        <v>-3.0970000000000004</v>
      </c>
      <c r="W38" s="216">
        <f t="shared" si="15"/>
        <v>-1.02</v>
      </c>
      <c r="X38" s="217">
        <f t="shared" si="16"/>
        <v>-0.33506437303905662</v>
      </c>
      <c r="Y38" s="279">
        <v>5.891</v>
      </c>
      <c r="Z38" s="221">
        <f>Y38/$B$37</f>
        <v>1.9470711303985696E-2</v>
      </c>
      <c r="AA38" s="219">
        <f t="shared" si="18"/>
        <v>-3.3520000000000003</v>
      </c>
      <c r="AB38" s="220">
        <f t="shared" si="19"/>
        <v>-1.1100000000000001</v>
      </c>
      <c r="AC38" s="221">
        <f t="shared" si="20"/>
        <v>-0.36265281834902091</v>
      </c>
      <c r="AD38" s="303">
        <v>5.4790000000000001</v>
      </c>
      <c r="AE38" s="235">
        <f>AD38/$B$37</f>
        <v>1.8108984422769925E-2</v>
      </c>
      <c r="AF38" s="224">
        <f t="shared" si="22"/>
        <v>-3.7640000000000002</v>
      </c>
      <c r="AG38" s="225">
        <f t="shared" si="23"/>
        <v>-1.24</v>
      </c>
      <c r="AH38" s="226">
        <f t="shared" si="24"/>
        <v>-0.40722709077139457</v>
      </c>
    </row>
    <row r="39" spans="1:34" x14ac:dyDescent="0.2">
      <c r="A39" s="10" t="s">
        <v>1</v>
      </c>
      <c r="B39" s="227"/>
      <c r="C39" s="228">
        <v>49.35</v>
      </c>
      <c r="D39" s="229">
        <f t="shared" ref="D39:D40" si="64">C39/$B$37</f>
        <v>0.16310976113591819</v>
      </c>
      <c r="E39" s="263">
        <v>32.009</v>
      </c>
      <c r="F39" s="203">
        <f t="shared" ref="F39:F41" si="65">E39/$B$37</f>
        <v>0.10579494111853303</v>
      </c>
      <c r="G39" s="230">
        <f t="shared" si="2"/>
        <v>-17.341000000000001</v>
      </c>
      <c r="H39" s="231">
        <f t="shared" si="62"/>
        <v>-5.73</v>
      </c>
      <c r="I39" s="203">
        <f t="shared" si="63"/>
        <v>-0.35138804457953393</v>
      </c>
      <c r="J39" s="301">
        <v>24.728999999999999</v>
      </c>
      <c r="K39" s="208">
        <f t="shared" ref="K39:K41" si="66">J39/$B$37</f>
        <v>8.1733359333943684E-2</v>
      </c>
      <c r="L39" s="206">
        <f t="shared" si="6"/>
        <v>-24.621000000000002</v>
      </c>
      <c r="M39" s="207">
        <f t="shared" si="7"/>
        <v>-8.14</v>
      </c>
      <c r="N39" s="208">
        <f t="shared" si="8"/>
        <v>-0.49890577507598788</v>
      </c>
      <c r="O39" s="275">
        <v>42.508000000000003</v>
      </c>
      <c r="P39" s="212">
        <f t="shared" ref="P39:P41" si="67">O39/$B$37</f>
        <v>0.14049584045320387</v>
      </c>
      <c r="Q39" s="210">
        <f t="shared" si="10"/>
        <v>-6.8419999999999987</v>
      </c>
      <c r="R39" s="211">
        <f t="shared" si="11"/>
        <v>-2.2599999999999998</v>
      </c>
      <c r="S39" s="212">
        <f t="shared" si="12"/>
        <v>-0.13864235055724414</v>
      </c>
      <c r="T39" s="302">
        <v>35.738999999999997</v>
      </c>
      <c r="U39" s="217">
        <f t="shared" ref="U39:U41" si="68">T39/$B$37</f>
        <v>0.11812319662080202</v>
      </c>
      <c r="V39" s="215">
        <f t="shared" si="14"/>
        <v>-13.611000000000004</v>
      </c>
      <c r="W39" s="216">
        <f t="shared" si="15"/>
        <v>-4.5</v>
      </c>
      <c r="X39" s="217">
        <f t="shared" si="16"/>
        <v>-0.27580547112462012</v>
      </c>
      <c r="Y39" s="279">
        <v>42.222999999999999</v>
      </c>
      <c r="Z39" s="221">
        <f t="shared" ref="Z39:Z41" si="69">Y39/$B$37</f>
        <v>0.13955386918828516</v>
      </c>
      <c r="AA39" s="219">
        <f t="shared" si="18"/>
        <v>-7.1270000000000024</v>
      </c>
      <c r="AB39" s="220">
        <f t="shared" si="19"/>
        <v>-2.36</v>
      </c>
      <c r="AC39" s="221">
        <f t="shared" si="20"/>
        <v>-0.14441742654508616</v>
      </c>
      <c r="AD39" s="303">
        <v>41.493000000000002</v>
      </c>
      <c r="AE39" s="235">
        <f t="shared" ref="AE39:AE41" si="70">AD39/$B$37</f>
        <v>0.13714110068516014</v>
      </c>
      <c r="AF39" s="224">
        <f t="shared" si="22"/>
        <v>-7.8569999999999993</v>
      </c>
      <c r="AG39" s="225">
        <f t="shared" si="23"/>
        <v>-2.6</v>
      </c>
      <c r="AH39" s="226">
        <f t="shared" si="24"/>
        <v>-0.15920972644376899</v>
      </c>
    </row>
    <row r="40" spans="1:34" x14ac:dyDescent="0.2">
      <c r="A40" s="10" t="s">
        <v>2</v>
      </c>
      <c r="B40" s="227"/>
      <c r="C40" s="228">
        <v>133.762</v>
      </c>
      <c r="D40" s="229">
        <f t="shared" si="64"/>
        <v>0.44210512399316493</v>
      </c>
      <c r="E40" s="263">
        <v>124.122</v>
      </c>
      <c r="F40" s="203">
        <f t="shared" si="65"/>
        <v>0.41024335910258231</v>
      </c>
      <c r="G40" s="230">
        <f t="shared" si="2"/>
        <v>-9.64</v>
      </c>
      <c r="H40" s="231">
        <f t="shared" si="62"/>
        <v>-3.19</v>
      </c>
      <c r="I40" s="203">
        <f t="shared" si="63"/>
        <v>-7.2068300414168451E-2</v>
      </c>
      <c r="J40" s="301">
        <v>100.09399999999999</v>
      </c>
      <c r="K40" s="208">
        <f t="shared" si="66"/>
        <v>0.33082691856410523</v>
      </c>
      <c r="L40" s="206">
        <f t="shared" si="6"/>
        <v>-33.668000000000006</v>
      </c>
      <c r="M40" s="207">
        <f t="shared" si="7"/>
        <v>-11.13</v>
      </c>
      <c r="N40" s="208">
        <f t="shared" si="8"/>
        <v>-0.25170078198591533</v>
      </c>
      <c r="O40" s="275">
        <v>126.988</v>
      </c>
      <c r="P40" s="212">
        <f t="shared" si="67"/>
        <v>0.41971595434909781</v>
      </c>
      <c r="Q40" s="210">
        <f t="shared" si="10"/>
        <v>-6.7740000000000009</v>
      </c>
      <c r="R40" s="211">
        <f t="shared" si="11"/>
        <v>-2.2400000000000002</v>
      </c>
      <c r="S40" s="212">
        <f t="shared" si="12"/>
        <v>-5.0642185374022528E-2</v>
      </c>
      <c r="T40" s="302">
        <v>122.23399999999999</v>
      </c>
      <c r="U40" s="217">
        <f t="shared" si="68"/>
        <v>0.40400321261778771</v>
      </c>
      <c r="V40" s="215">
        <f t="shared" si="14"/>
        <v>-11.528000000000006</v>
      </c>
      <c r="W40" s="216">
        <f t="shared" si="15"/>
        <v>-3.81</v>
      </c>
      <c r="X40" s="217">
        <f t="shared" si="16"/>
        <v>-8.6182921906072019E-2</v>
      </c>
      <c r="Y40" s="279">
        <v>130.00200000000001</v>
      </c>
      <c r="Z40" s="221">
        <f t="shared" si="69"/>
        <v>0.42967771362090451</v>
      </c>
      <c r="AA40" s="219">
        <f t="shared" si="18"/>
        <v>-3.7599999999999909</v>
      </c>
      <c r="AB40" s="220">
        <f t="shared" si="19"/>
        <v>-1.24</v>
      </c>
      <c r="AC40" s="221">
        <f t="shared" si="20"/>
        <v>-2.8109627547434929E-2</v>
      </c>
      <c r="AD40" s="303">
        <v>129.833</v>
      </c>
      <c r="AE40" s="235">
        <f t="shared" si="70"/>
        <v>0.42911914118661937</v>
      </c>
      <c r="AF40" s="224">
        <f t="shared" si="22"/>
        <v>-3.929000000000002</v>
      </c>
      <c r="AG40" s="225">
        <f t="shared" si="23"/>
        <v>-1.3</v>
      </c>
      <c r="AH40" s="226">
        <f t="shared" si="24"/>
        <v>-2.9373065594114935E-2</v>
      </c>
    </row>
    <row r="41" spans="1:34" x14ac:dyDescent="0.2">
      <c r="A41" s="10" t="s">
        <v>3</v>
      </c>
      <c r="B41" s="227"/>
      <c r="C41" s="228">
        <v>174.73</v>
      </c>
      <c r="D41" s="229">
        <f>C41/$B$37</f>
        <v>0.57751101445347486</v>
      </c>
      <c r="E41" s="263">
        <v>174.41499999999999</v>
      </c>
      <c r="F41" s="203">
        <f t="shared" si="65"/>
        <v>0.57646988831856472</v>
      </c>
      <c r="G41" s="315">
        <f t="shared" si="2"/>
        <v>-0.31499999999999773</v>
      </c>
      <c r="H41" s="231">
        <f t="shared" si="62"/>
        <v>-0.1</v>
      </c>
      <c r="I41" s="203">
        <f t="shared" si="63"/>
        <v>-1.8027814342127726E-3</v>
      </c>
      <c r="J41" s="301">
        <v>172.86099999999999</v>
      </c>
      <c r="K41" s="208">
        <f t="shared" si="66"/>
        <v>0.57133366605300817</v>
      </c>
      <c r="L41" s="206">
        <f t="shared" si="6"/>
        <v>-1.8689999999999998</v>
      </c>
      <c r="M41" s="207">
        <f t="shared" si="7"/>
        <v>-0.62</v>
      </c>
      <c r="N41" s="208">
        <f t="shared" si="8"/>
        <v>-1.0696503176329192E-2</v>
      </c>
      <c r="O41" s="275">
        <v>174.41499999999999</v>
      </c>
      <c r="P41" s="212">
        <f t="shared" si="67"/>
        <v>0.57646988831856472</v>
      </c>
      <c r="Q41" s="210">
        <f t="shared" si="10"/>
        <v>-0.31499999999999773</v>
      </c>
      <c r="R41" s="211">
        <f t="shared" si="11"/>
        <v>-0.1</v>
      </c>
      <c r="S41" s="212">
        <f t="shared" si="12"/>
        <v>-1.8027814342127726E-3</v>
      </c>
      <c r="T41" s="302">
        <v>173.886</v>
      </c>
      <c r="U41" s="217">
        <f t="shared" si="68"/>
        <v>0.5747214574443823</v>
      </c>
      <c r="V41" s="215">
        <f t="shared" si="14"/>
        <v>-0.84399999999999409</v>
      </c>
      <c r="W41" s="216">
        <f t="shared" si="15"/>
        <v>-0.28000000000000003</v>
      </c>
      <c r="X41" s="217">
        <f t="shared" si="16"/>
        <v>-4.8303096205573976E-3</v>
      </c>
      <c r="Y41" s="279">
        <v>174.48099999999999</v>
      </c>
      <c r="Z41" s="221">
        <f t="shared" si="69"/>
        <v>0.5766880290325459</v>
      </c>
      <c r="AA41" s="219">
        <f t="shared" si="18"/>
        <v>-0.24899999999999523</v>
      </c>
      <c r="AB41" s="220">
        <f t="shared" si="19"/>
        <v>-0.08</v>
      </c>
      <c r="AC41" s="221">
        <f t="shared" si="20"/>
        <v>-1.4250558003776983E-3</v>
      </c>
      <c r="AD41" s="303">
        <v>174.41900000000001</v>
      </c>
      <c r="AE41" s="235">
        <f t="shared" si="70"/>
        <v>0.57648310896789701</v>
      </c>
      <c r="AF41" s="224">
        <f t="shared" si="22"/>
        <v>-0.31099999999997863</v>
      </c>
      <c r="AG41" s="225">
        <f t="shared" si="23"/>
        <v>-0.1</v>
      </c>
      <c r="AH41" s="226">
        <f t="shared" si="24"/>
        <v>-1.7798889715559929E-3</v>
      </c>
    </row>
    <row r="42" spans="1:34" x14ac:dyDescent="0.2">
      <c r="A42" s="4" t="s">
        <v>15</v>
      </c>
      <c r="B42" s="227">
        <v>581.31899999999996</v>
      </c>
      <c r="C42" s="228"/>
      <c r="D42" s="229"/>
      <c r="E42" s="263"/>
      <c r="F42" s="203"/>
      <c r="G42" s="230"/>
      <c r="H42" s="304"/>
      <c r="I42" s="203"/>
      <c r="J42" s="301"/>
      <c r="K42" s="208"/>
      <c r="L42" s="206"/>
      <c r="M42" s="207"/>
      <c r="N42" s="208"/>
      <c r="O42" s="275"/>
      <c r="P42" s="212"/>
      <c r="Q42" s="210"/>
      <c r="R42" s="211"/>
      <c r="S42" s="212"/>
      <c r="T42" s="302"/>
      <c r="U42" s="217"/>
      <c r="V42" s="215"/>
      <c r="W42" s="216"/>
      <c r="X42" s="217"/>
      <c r="Y42" s="279"/>
      <c r="Z42" s="221"/>
      <c r="AA42" s="219"/>
      <c r="AB42" s="220"/>
      <c r="AC42" s="221"/>
      <c r="AD42" s="303"/>
      <c r="AE42" s="235"/>
      <c r="AF42" s="224"/>
      <c r="AG42" s="225"/>
      <c r="AH42" s="226"/>
    </row>
    <row r="43" spans="1:34" x14ac:dyDescent="0.2">
      <c r="A43" s="10" t="s">
        <v>0</v>
      </c>
      <c r="B43" s="227"/>
      <c r="C43" s="228">
        <v>16.640999999999998</v>
      </c>
      <c r="D43" s="229">
        <f>C43/$B$42</f>
        <v>2.8626279202984935E-2</v>
      </c>
      <c r="E43" s="263">
        <v>3.8180000000000001</v>
      </c>
      <c r="F43" s="203">
        <f>E43/$B$42</f>
        <v>6.5678224864489211E-3</v>
      </c>
      <c r="G43" s="230">
        <f t="shared" si="2"/>
        <v>-12.822999999999999</v>
      </c>
      <c r="H43" s="231">
        <f t="shared" ref="H43:H46" si="71">ROUND((F43-D43)*100,2)</f>
        <v>-2.21</v>
      </c>
      <c r="I43" s="203">
        <f t="shared" ref="I43:I46" si="72">(E43-C43)/C43</f>
        <v>-0.77056667267592094</v>
      </c>
      <c r="J43" s="301">
        <v>3.3639999999999999</v>
      </c>
      <c r="K43" s="208">
        <f>J43/$B$42</f>
        <v>5.7868399278193216E-3</v>
      </c>
      <c r="L43" s="206">
        <f t="shared" si="6"/>
        <v>-13.276999999999997</v>
      </c>
      <c r="M43" s="207">
        <f t="shared" si="7"/>
        <v>-2.2799999999999998</v>
      </c>
      <c r="N43" s="208">
        <f t="shared" si="8"/>
        <v>-0.79784868697794598</v>
      </c>
      <c r="O43" s="275">
        <v>10.705</v>
      </c>
      <c r="P43" s="212">
        <f>O43/$B$42</f>
        <v>1.8415018260197931E-2</v>
      </c>
      <c r="Q43" s="210">
        <f t="shared" si="10"/>
        <v>-5.9359999999999982</v>
      </c>
      <c r="R43" s="211">
        <f t="shared" si="11"/>
        <v>-1.02</v>
      </c>
      <c r="S43" s="212">
        <f t="shared" si="12"/>
        <v>-0.35670933237185259</v>
      </c>
      <c r="T43" s="302">
        <v>7.61</v>
      </c>
      <c r="U43" s="217">
        <f>T43/$B$42</f>
        <v>1.3090919099496147E-2</v>
      </c>
      <c r="V43" s="215">
        <f t="shared" si="14"/>
        <v>-9.0309999999999988</v>
      </c>
      <c r="W43" s="216">
        <f t="shared" si="15"/>
        <v>-1.55</v>
      </c>
      <c r="X43" s="217">
        <f t="shared" si="16"/>
        <v>-0.54269575145724414</v>
      </c>
      <c r="Y43" s="279">
        <v>6.0709999999999997</v>
      </c>
      <c r="Z43" s="221">
        <f>Y43/$B$42</f>
        <v>1.0443491439295809E-2</v>
      </c>
      <c r="AA43" s="219">
        <f t="shared" si="18"/>
        <v>-10.569999999999999</v>
      </c>
      <c r="AB43" s="220">
        <f t="shared" si="19"/>
        <v>-1.82</v>
      </c>
      <c r="AC43" s="221">
        <f t="shared" si="20"/>
        <v>-0.63517817438855839</v>
      </c>
      <c r="AD43" s="303">
        <v>5.61</v>
      </c>
      <c r="AE43" s="235">
        <f>AD43/$B$42</f>
        <v>9.6504672993657538E-3</v>
      </c>
      <c r="AF43" s="224">
        <f t="shared" si="22"/>
        <v>-11.030999999999999</v>
      </c>
      <c r="AG43" s="225">
        <f t="shared" si="23"/>
        <v>-1.9</v>
      </c>
      <c r="AH43" s="226">
        <f t="shared" si="24"/>
        <v>-0.66288083648819185</v>
      </c>
    </row>
    <row r="44" spans="1:34" x14ac:dyDescent="0.2">
      <c r="A44" s="10" t="s">
        <v>1</v>
      </c>
      <c r="B44" s="227"/>
      <c r="C44" s="228">
        <v>86.447000000000003</v>
      </c>
      <c r="D44" s="229">
        <f t="shared" ref="D44:D46" si="73">C44/$B$42</f>
        <v>0.14870836838293605</v>
      </c>
      <c r="E44" s="263">
        <v>55.896000000000001</v>
      </c>
      <c r="F44" s="203">
        <f t="shared" ref="F44:F46" si="74">E44/$B$42</f>
        <v>9.6153746910044233E-2</v>
      </c>
      <c r="G44" s="230">
        <f t="shared" si="2"/>
        <v>-30.551000000000002</v>
      </c>
      <c r="H44" s="231">
        <f t="shared" si="71"/>
        <v>-5.26</v>
      </c>
      <c r="I44" s="203">
        <f t="shared" si="72"/>
        <v>-0.35340729001584786</v>
      </c>
      <c r="J44" s="301">
        <v>40.685000000000002</v>
      </c>
      <c r="K44" s="208">
        <f t="shared" ref="K44:K46" si="75">J44/$B$42</f>
        <v>6.9987390744152528E-2</v>
      </c>
      <c r="L44" s="206">
        <f t="shared" si="6"/>
        <v>-45.762</v>
      </c>
      <c r="M44" s="207">
        <f t="shared" si="7"/>
        <v>-7.87</v>
      </c>
      <c r="N44" s="208">
        <f t="shared" si="8"/>
        <v>-0.52936481312249117</v>
      </c>
      <c r="O44" s="275">
        <v>72.403000000000006</v>
      </c>
      <c r="P44" s="212">
        <f t="shared" ref="P44:P46" si="76">O44/$B$42</f>
        <v>0.12454951584242044</v>
      </c>
      <c r="Q44" s="210">
        <f t="shared" si="10"/>
        <v>-14.043999999999997</v>
      </c>
      <c r="R44" s="211">
        <f t="shared" si="11"/>
        <v>-2.42</v>
      </c>
      <c r="S44" s="212">
        <f t="shared" si="12"/>
        <v>-0.16245792219510216</v>
      </c>
      <c r="T44" s="302">
        <v>61.57</v>
      </c>
      <c r="U44" s="217">
        <f t="shared" ref="U44:U46" si="77">T44/$B$42</f>
        <v>0.10591430866701416</v>
      </c>
      <c r="V44" s="215">
        <f t="shared" si="14"/>
        <v>-24.877000000000002</v>
      </c>
      <c r="W44" s="216">
        <f t="shared" si="15"/>
        <v>-4.28</v>
      </c>
      <c r="X44" s="217">
        <f t="shared" si="16"/>
        <v>-0.28777169826598958</v>
      </c>
      <c r="Y44" s="279">
        <v>69.778000000000006</v>
      </c>
      <c r="Z44" s="221">
        <f t="shared" ref="Z44:Z46" si="78">Y44/$B$42</f>
        <v>0.1200339228547493</v>
      </c>
      <c r="AA44" s="219">
        <f t="shared" si="18"/>
        <v>-16.668999999999997</v>
      </c>
      <c r="AB44" s="220">
        <f t="shared" si="19"/>
        <v>-2.87</v>
      </c>
      <c r="AC44" s="221">
        <f t="shared" si="20"/>
        <v>-0.19282334841000839</v>
      </c>
      <c r="AD44" s="303">
        <v>69.253</v>
      </c>
      <c r="AE44" s="235">
        <f t="shared" ref="AE44:AE46" si="79">AD44/$B$42</f>
        <v>0.11913080425721506</v>
      </c>
      <c r="AF44" s="224">
        <f t="shared" si="22"/>
        <v>-17.194000000000003</v>
      </c>
      <c r="AG44" s="225">
        <f t="shared" si="23"/>
        <v>-2.96</v>
      </c>
      <c r="AH44" s="226">
        <f t="shared" si="24"/>
        <v>-0.19889643365298973</v>
      </c>
    </row>
    <row r="45" spans="1:34" x14ac:dyDescent="0.2">
      <c r="A45" s="10" t="s">
        <v>2</v>
      </c>
      <c r="B45" s="227"/>
      <c r="C45" s="228">
        <v>286.49099999999999</v>
      </c>
      <c r="D45" s="229">
        <f t="shared" si="73"/>
        <v>0.49282923833557823</v>
      </c>
      <c r="E45" s="263">
        <v>263.95699999999999</v>
      </c>
      <c r="F45" s="203">
        <f t="shared" si="74"/>
        <v>0.45406566790350911</v>
      </c>
      <c r="G45" s="230">
        <f t="shared" si="2"/>
        <v>-22.533999999999992</v>
      </c>
      <c r="H45" s="231">
        <f t="shared" si="71"/>
        <v>-3.88</v>
      </c>
      <c r="I45" s="203">
        <f t="shared" si="72"/>
        <v>-7.8655175904304125E-2</v>
      </c>
      <c r="J45" s="301">
        <v>209.55600000000001</v>
      </c>
      <c r="K45" s="208">
        <f t="shared" si="75"/>
        <v>0.36048365871406235</v>
      </c>
      <c r="L45" s="206">
        <f t="shared" si="6"/>
        <v>-76.934999999999974</v>
      </c>
      <c r="M45" s="207">
        <f t="shared" si="7"/>
        <v>-13.23</v>
      </c>
      <c r="N45" s="208">
        <f t="shared" si="8"/>
        <v>-0.2685424673026377</v>
      </c>
      <c r="O45" s="275">
        <v>275.96699999999998</v>
      </c>
      <c r="P45" s="212">
        <f t="shared" si="76"/>
        <v>0.47472558096329209</v>
      </c>
      <c r="Q45" s="210">
        <f t="shared" si="10"/>
        <v>-10.524000000000001</v>
      </c>
      <c r="R45" s="211">
        <f t="shared" si="11"/>
        <v>-1.81</v>
      </c>
      <c r="S45" s="212">
        <f t="shared" si="12"/>
        <v>-3.673413824518048E-2</v>
      </c>
      <c r="T45" s="302">
        <v>262.60700000000003</v>
      </c>
      <c r="U45" s="217">
        <f t="shared" si="77"/>
        <v>0.45174336293842116</v>
      </c>
      <c r="V45" s="215">
        <f t="shared" si="14"/>
        <v>-23.883999999999958</v>
      </c>
      <c r="W45" s="216">
        <f t="shared" si="15"/>
        <v>-4.1100000000000003</v>
      </c>
      <c r="X45" s="217">
        <f t="shared" si="16"/>
        <v>-8.3367365816028979E-2</v>
      </c>
      <c r="Y45" s="279">
        <v>277.12900000000002</v>
      </c>
      <c r="Z45" s="221">
        <f t="shared" si="78"/>
        <v>0.4767244834591679</v>
      </c>
      <c r="AA45" s="219">
        <f t="shared" si="18"/>
        <v>-9.3619999999999663</v>
      </c>
      <c r="AB45" s="220">
        <f t="shared" si="19"/>
        <v>-1.61</v>
      </c>
      <c r="AC45" s="221">
        <f t="shared" si="20"/>
        <v>-3.2678164410051162E-2</v>
      </c>
      <c r="AD45" s="303">
        <v>277.12900000000002</v>
      </c>
      <c r="AE45" s="235">
        <f t="shared" si="79"/>
        <v>0.4767244834591679</v>
      </c>
      <c r="AF45" s="224">
        <f t="shared" si="22"/>
        <v>-9.3619999999999663</v>
      </c>
      <c r="AG45" s="225">
        <f t="shared" si="23"/>
        <v>-1.61</v>
      </c>
      <c r="AH45" s="226">
        <f t="shared" si="24"/>
        <v>-3.2678164410051162E-2</v>
      </c>
    </row>
    <row r="46" spans="1:34" x14ac:dyDescent="0.2">
      <c r="A46" s="10" t="s">
        <v>3</v>
      </c>
      <c r="B46" s="227"/>
      <c r="C46" s="228">
        <v>398.41899999999998</v>
      </c>
      <c r="D46" s="229">
        <f t="shared" si="73"/>
        <v>0.68537068287807557</v>
      </c>
      <c r="E46" s="263">
        <v>391.61200000000002</v>
      </c>
      <c r="F46" s="203">
        <f t="shared" si="74"/>
        <v>0.67366110517633182</v>
      </c>
      <c r="G46" s="230">
        <f t="shared" si="2"/>
        <v>-6.8069999999999595</v>
      </c>
      <c r="H46" s="231">
        <f t="shared" si="71"/>
        <v>-1.17</v>
      </c>
      <c r="I46" s="203">
        <f t="shared" si="72"/>
        <v>-1.7085028575444344E-2</v>
      </c>
      <c r="J46" s="301">
        <v>384.62200000000001</v>
      </c>
      <c r="K46" s="208">
        <f t="shared" si="75"/>
        <v>0.66163672613487612</v>
      </c>
      <c r="L46" s="206">
        <f t="shared" si="6"/>
        <v>-13.796999999999969</v>
      </c>
      <c r="M46" s="207">
        <f t="shared" si="7"/>
        <v>-2.37</v>
      </c>
      <c r="N46" s="208">
        <f t="shared" si="8"/>
        <v>-3.4629372595182381E-2</v>
      </c>
      <c r="O46" s="275">
        <v>392.63400000000001</v>
      </c>
      <c r="P46" s="212">
        <f t="shared" si="76"/>
        <v>0.6754191760461985</v>
      </c>
      <c r="Q46" s="210">
        <f t="shared" si="10"/>
        <v>-5.7849999999999682</v>
      </c>
      <c r="R46" s="211">
        <f t="shared" si="11"/>
        <v>-1</v>
      </c>
      <c r="S46" s="212">
        <f t="shared" si="12"/>
        <v>-1.4519889864690109E-2</v>
      </c>
      <c r="T46" s="302">
        <v>387.70800000000003</v>
      </c>
      <c r="U46" s="217">
        <f t="shared" si="77"/>
        <v>0.66694534326247734</v>
      </c>
      <c r="V46" s="215">
        <f t="shared" si="14"/>
        <v>-10.710999999999956</v>
      </c>
      <c r="W46" s="216">
        <f t="shared" si="15"/>
        <v>-1.84</v>
      </c>
      <c r="X46" s="217">
        <f t="shared" si="16"/>
        <v>-2.6883758053707168E-2</v>
      </c>
      <c r="Y46" s="279">
        <v>397.86599999999999</v>
      </c>
      <c r="Z46" s="221">
        <f t="shared" si="78"/>
        <v>0.68441939795533957</v>
      </c>
      <c r="AA46" s="219">
        <f t="shared" si="18"/>
        <v>-0.55299999999999727</v>
      </c>
      <c r="AB46" s="220">
        <f t="shared" si="19"/>
        <v>-0.1</v>
      </c>
      <c r="AC46" s="221">
        <f t="shared" si="20"/>
        <v>-1.3879860147231866E-3</v>
      </c>
      <c r="AD46" s="303">
        <v>397.86599999999999</v>
      </c>
      <c r="AE46" s="235">
        <f t="shared" si="79"/>
        <v>0.68441939795533957</v>
      </c>
      <c r="AF46" s="224">
        <f t="shared" si="22"/>
        <v>-0.55299999999999727</v>
      </c>
      <c r="AG46" s="225">
        <f t="shared" si="23"/>
        <v>-0.1</v>
      </c>
      <c r="AH46" s="226">
        <f t="shared" si="24"/>
        <v>-1.3879860147231866E-3</v>
      </c>
    </row>
    <row r="47" spans="1:34" x14ac:dyDescent="0.2">
      <c r="A47" s="4" t="s">
        <v>17</v>
      </c>
      <c r="B47" s="227">
        <v>995.53099999999995</v>
      </c>
      <c r="C47" s="228"/>
      <c r="D47" s="229"/>
      <c r="E47" s="263"/>
      <c r="F47" s="203"/>
      <c r="G47" s="230"/>
      <c r="H47" s="304"/>
      <c r="I47" s="203"/>
      <c r="J47" s="301"/>
      <c r="K47" s="208"/>
      <c r="L47" s="206"/>
      <c r="M47" s="207"/>
      <c r="N47" s="208"/>
      <c r="O47" s="275"/>
      <c r="P47" s="212"/>
      <c r="Q47" s="210"/>
      <c r="R47" s="211"/>
      <c r="S47" s="212"/>
      <c r="T47" s="302"/>
      <c r="U47" s="217"/>
      <c r="V47" s="215"/>
      <c r="W47" s="216"/>
      <c r="X47" s="217"/>
      <c r="Y47" s="279"/>
      <c r="Z47" s="221"/>
      <c r="AA47" s="219"/>
      <c r="AB47" s="220"/>
      <c r="AC47" s="221"/>
      <c r="AD47" s="303"/>
      <c r="AE47" s="235"/>
      <c r="AF47" s="224"/>
      <c r="AG47" s="225"/>
      <c r="AH47" s="226"/>
    </row>
    <row r="48" spans="1:34" x14ac:dyDescent="0.2">
      <c r="A48" s="10" t="s">
        <v>0</v>
      </c>
      <c r="B48" s="227"/>
      <c r="C48" s="228">
        <v>27.625</v>
      </c>
      <c r="D48" s="229">
        <f>C48/$B$47</f>
        <v>2.7749010327152043E-2</v>
      </c>
      <c r="E48" s="263">
        <v>11.654</v>
      </c>
      <c r="F48" s="203">
        <f>E48/$B$47</f>
        <v>1.1706315524077101E-2</v>
      </c>
      <c r="G48" s="230">
        <f t="shared" si="2"/>
        <v>-15.971</v>
      </c>
      <c r="H48" s="231">
        <f t="shared" ref="H48:H51" si="80">ROUND((F48-D48)*100,2)</f>
        <v>-1.6</v>
      </c>
      <c r="I48" s="203">
        <f t="shared" ref="I48:I51" si="81">(E48-C48)/C48</f>
        <v>-0.57813574660633482</v>
      </c>
      <c r="J48" s="301">
        <v>7.2910000000000004</v>
      </c>
      <c r="K48" s="208">
        <f>J48/$B$47</f>
        <v>7.3237297482449072E-3</v>
      </c>
      <c r="L48" s="206">
        <f t="shared" si="6"/>
        <v>-20.334</v>
      </c>
      <c r="M48" s="207">
        <f t="shared" si="7"/>
        <v>-2.04</v>
      </c>
      <c r="N48" s="208">
        <f t="shared" si="8"/>
        <v>-0.73607239819004522</v>
      </c>
      <c r="O48" s="275">
        <v>20.539000000000001</v>
      </c>
      <c r="P48" s="212">
        <f>O48/$B$47</f>
        <v>2.0631200836538494E-2</v>
      </c>
      <c r="Q48" s="210">
        <f t="shared" si="10"/>
        <v>-7.0859999999999985</v>
      </c>
      <c r="R48" s="211">
        <f t="shared" si="11"/>
        <v>-0.71</v>
      </c>
      <c r="S48" s="212">
        <f t="shared" si="12"/>
        <v>-0.25650678733031668</v>
      </c>
      <c r="T48" s="302">
        <v>16.673999999999999</v>
      </c>
      <c r="U48" s="217">
        <f>T48/$B$47</f>
        <v>1.6748850613391247E-2</v>
      </c>
      <c r="V48" s="215">
        <f t="shared" si="14"/>
        <v>-10.951000000000001</v>
      </c>
      <c r="W48" s="216">
        <f t="shared" si="15"/>
        <v>-1.1000000000000001</v>
      </c>
      <c r="X48" s="217">
        <f t="shared" si="16"/>
        <v>-0.39641628959276021</v>
      </c>
      <c r="Y48" s="279">
        <v>16.395</v>
      </c>
      <c r="Z48" s="221">
        <f>Y48/$B$47</f>
        <v>1.6468598165200281E-2</v>
      </c>
      <c r="AA48" s="219">
        <f t="shared" si="18"/>
        <v>-11.23</v>
      </c>
      <c r="AB48" s="220">
        <f t="shared" si="19"/>
        <v>-1.1299999999999999</v>
      </c>
      <c r="AC48" s="221">
        <f t="shared" si="20"/>
        <v>-0.40651583710407241</v>
      </c>
      <c r="AD48" s="303">
        <v>16.181999999999999</v>
      </c>
      <c r="AE48" s="235">
        <f>AD48/$B$47</f>
        <v>1.6254641995075994E-2</v>
      </c>
      <c r="AF48" s="224">
        <f t="shared" si="22"/>
        <v>-11.443000000000001</v>
      </c>
      <c r="AG48" s="225">
        <f t="shared" si="23"/>
        <v>-1.1499999999999999</v>
      </c>
      <c r="AH48" s="226">
        <f t="shared" si="24"/>
        <v>-0.41422624434389144</v>
      </c>
    </row>
    <row r="49" spans="1:34" x14ac:dyDescent="0.2">
      <c r="A49" s="10" t="s">
        <v>1</v>
      </c>
      <c r="B49" s="227"/>
      <c r="C49" s="228">
        <v>189.03700000000001</v>
      </c>
      <c r="D49" s="229">
        <f t="shared" ref="D49:D51" si="82">C49/$B$47</f>
        <v>0.18988559874077252</v>
      </c>
      <c r="E49" s="263">
        <v>123.61</v>
      </c>
      <c r="F49" s="203">
        <f t="shared" ref="F49:F51" si="83">E49/$B$47</f>
        <v>0.12416489290639871</v>
      </c>
      <c r="G49" s="230">
        <f t="shared" si="2"/>
        <v>-65.427000000000007</v>
      </c>
      <c r="H49" s="231">
        <f t="shared" si="80"/>
        <v>-6.57</v>
      </c>
      <c r="I49" s="203">
        <f t="shared" si="81"/>
        <v>-0.34610684680776782</v>
      </c>
      <c r="J49" s="301">
        <v>86.340999999999994</v>
      </c>
      <c r="K49" s="208">
        <f t="shared" ref="K49:K51" si="84">J49/$B$47</f>
        <v>8.6728590069018438E-2</v>
      </c>
      <c r="L49" s="206">
        <f t="shared" si="6"/>
        <v>-102.69600000000001</v>
      </c>
      <c r="M49" s="207">
        <f t="shared" si="7"/>
        <v>-10.32</v>
      </c>
      <c r="N49" s="208">
        <f t="shared" si="8"/>
        <v>-0.54325872712749357</v>
      </c>
      <c r="O49" s="275">
        <v>161.07300000000001</v>
      </c>
      <c r="P49" s="212">
        <f t="shared" ref="P49:P51" si="85">O49/$B$47</f>
        <v>0.16179606662173254</v>
      </c>
      <c r="Q49" s="210">
        <f t="shared" si="10"/>
        <v>-27.963999999999999</v>
      </c>
      <c r="R49" s="211">
        <f t="shared" si="11"/>
        <v>-2.81</v>
      </c>
      <c r="S49" s="212">
        <f t="shared" si="12"/>
        <v>-0.14792871236847813</v>
      </c>
      <c r="T49" s="302">
        <v>136.584</v>
      </c>
      <c r="U49" s="217">
        <f t="shared" ref="U49:U51" si="86">T49/$B$47</f>
        <v>0.13719713399180941</v>
      </c>
      <c r="V49" s="215">
        <f t="shared" si="14"/>
        <v>-52.453000000000003</v>
      </c>
      <c r="W49" s="216">
        <f t="shared" si="15"/>
        <v>-5.27</v>
      </c>
      <c r="X49" s="217">
        <f t="shared" si="16"/>
        <v>-0.27747478006951021</v>
      </c>
      <c r="Y49" s="279">
        <v>148.386</v>
      </c>
      <c r="Z49" s="221">
        <f t="shared" ref="Z49:Z51" si="87">Y49/$B$47</f>
        <v>0.14905211389700573</v>
      </c>
      <c r="AA49" s="219">
        <f t="shared" si="18"/>
        <v>-40.65100000000001</v>
      </c>
      <c r="AB49" s="220">
        <f t="shared" si="19"/>
        <v>-4.08</v>
      </c>
      <c r="AC49" s="221">
        <f t="shared" si="20"/>
        <v>-0.21504255780614381</v>
      </c>
      <c r="AD49" s="303">
        <v>146.16200000000001</v>
      </c>
      <c r="AE49" s="235">
        <f t="shared" ref="AE49:AE51" si="88">AD49/$B$47</f>
        <v>0.14681813022397094</v>
      </c>
      <c r="AF49" s="224">
        <f t="shared" si="22"/>
        <v>-42.875</v>
      </c>
      <c r="AG49" s="225">
        <f t="shared" si="23"/>
        <v>-4.3099999999999996</v>
      </c>
      <c r="AH49" s="226">
        <f t="shared" si="24"/>
        <v>-0.22680745039330924</v>
      </c>
    </row>
    <row r="50" spans="1:34" x14ac:dyDescent="0.2">
      <c r="A50" s="10" t="s">
        <v>2</v>
      </c>
      <c r="B50" s="227"/>
      <c r="C50" s="228">
        <v>527.56299999999999</v>
      </c>
      <c r="D50" s="229">
        <f t="shared" si="82"/>
        <v>0.52993126281351366</v>
      </c>
      <c r="E50" s="263">
        <v>484.81599999999997</v>
      </c>
      <c r="F50" s="203">
        <f t="shared" si="83"/>
        <v>0.48699236889659892</v>
      </c>
      <c r="G50" s="230">
        <f t="shared" si="2"/>
        <v>-42.747000000000014</v>
      </c>
      <c r="H50" s="231">
        <f t="shared" si="80"/>
        <v>-4.29</v>
      </c>
      <c r="I50" s="203">
        <f t="shared" si="81"/>
        <v>-8.1027289631759647E-2</v>
      </c>
      <c r="J50" s="301">
        <v>370.24099999999999</v>
      </c>
      <c r="K50" s="208">
        <f t="shared" si="84"/>
        <v>0.37190303466190405</v>
      </c>
      <c r="L50" s="206">
        <f t="shared" si="6"/>
        <v>-157.322</v>
      </c>
      <c r="M50" s="207">
        <f t="shared" si="7"/>
        <v>-15.8</v>
      </c>
      <c r="N50" s="208">
        <f t="shared" si="8"/>
        <v>-0.29820514327198838</v>
      </c>
      <c r="O50" s="275">
        <v>505.36500000000001</v>
      </c>
      <c r="P50" s="212">
        <f t="shared" si="85"/>
        <v>0.50763361462375356</v>
      </c>
      <c r="Q50" s="210">
        <f t="shared" si="10"/>
        <v>-22.197999999999979</v>
      </c>
      <c r="R50" s="211">
        <f t="shared" si="11"/>
        <v>-2.23</v>
      </c>
      <c r="S50" s="212">
        <f t="shared" si="12"/>
        <v>-4.2076491338475179E-2</v>
      </c>
      <c r="T50" s="302">
        <v>470.99700000000001</v>
      </c>
      <c r="U50" s="217">
        <f t="shared" si="86"/>
        <v>0.47311133455412241</v>
      </c>
      <c r="V50" s="215">
        <f t="shared" si="14"/>
        <v>-56.565999999999974</v>
      </c>
      <c r="W50" s="216">
        <f t="shared" si="15"/>
        <v>-5.68</v>
      </c>
      <c r="X50" s="217">
        <f t="shared" si="16"/>
        <v>-0.10722131764357996</v>
      </c>
      <c r="Y50" s="279">
        <v>512.94000000000005</v>
      </c>
      <c r="Z50" s="221">
        <f t="shared" si="87"/>
        <v>0.51524261926549764</v>
      </c>
      <c r="AA50" s="219">
        <f t="shared" si="18"/>
        <v>-14.622999999999934</v>
      </c>
      <c r="AB50" s="220">
        <f t="shared" si="19"/>
        <v>-1.47</v>
      </c>
      <c r="AC50" s="221">
        <f t="shared" si="20"/>
        <v>-2.7718016616024882E-2</v>
      </c>
      <c r="AD50" s="303">
        <v>511.41300000000001</v>
      </c>
      <c r="AE50" s="235">
        <f t="shared" si="88"/>
        <v>0.51370876446840941</v>
      </c>
      <c r="AF50" s="224">
        <f t="shared" si="22"/>
        <v>-16.149999999999977</v>
      </c>
      <c r="AG50" s="225">
        <f t="shared" si="23"/>
        <v>-1.62</v>
      </c>
      <c r="AH50" s="226">
        <f t="shared" si="24"/>
        <v>-3.0612457659085223E-2</v>
      </c>
    </row>
    <row r="51" spans="1:34" x14ac:dyDescent="0.2">
      <c r="A51" s="10" t="s">
        <v>3</v>
      </c>
      <c r="B51" s="227"/>
      <c r="C51" s="228">
        <v>715.94</v>
      </c>
      <c r="D51" s="229">
        <f t="shared" si="82"/>
        <v>0.71915389877361935</v>
      </c>
      <c r="E51" s="263">
        <v>711.63300000000004</v>
      </c>
      <c r="F51" s="203">
        <f t="shared" si="83"/>
        <v>0.71482756438523776</v>
      </c>
      <c r="G51" s="230">
        <f t="shared" si="2"/>
        <v>-4.3070000000000164</v>
      </c>
      <c r="H51" s="231">
        <f t="shared" si="80"/>
        <v>-0.43</v>
      </c>
      <c r="I51" s="203">
        <f t="shared" si="81"/>
        <v>-6.0158672514456744E-3</v>
      </c>
      <c r="J51" s="301">
        <v>702.66300000000001</v>
      </c>
      <c r="K51" s="208">
        <f t="shared" si="84"/>
        <v>0.70581729750253885</v>
      </c>
      <c r="L51" s="206">
        <f t="shared" si="6"/>
        <v>-13.277000000000044</v>
      </c>
      <c r="M51" s="207">
        <f t="shared" si="7"/>
        <v>-1.33</v>
      </c>
      <c r="N51" s="208">
        <f t="shared" si="8"/>
        <v>-1.8544850127105682E-2</v>
      </c>
      <c r="O51" s="275">
        <v>713.10599999999999</v>
      </c>
      <c r="P51" s="212">
        <f t="shared" si="85"/>
        <v>0.7163071767729986</v>
      </c>
      <c r="Q51" s="210">
        <f t="shared" si="10"/>
        <v>-2.83400000000006</v>
      </c>
      <c r="R51" s="211">
        <f t="shared" si="11"/>
        <v>-0.28000000000000003</v>
      </c>
      <c r="S51" s="212">
        <f t="shared" si="12"/>
        <v>-3.95843227086077E-3</v>
      </c>
      <c r="T51" s="302">
        <v>708.125</v>
      </c>
      <c r="U51" s="217">
        <f t="shared" si="86"/>
        <v>0.71130381675708743</v>
      </c>
      <c r="V51" s="215">
        <f t="shared" si="14"/>
        <v>-7.8150000000000546</v>
      </c>
      <c r="W51" s="216">
        <f t="shared" si="15"/>
        <v>-0.79</v>
      </c>
      <c r="X51" s="217">
        <f t="shared" si="16"/>
        <v>-1.0915719194345971E-2</v>
      </c>
      <c r="Y51" s="279">
        <v>714.97199999999998</v>
      </c>
      <c r="Z51" s="221">
        <f t="shared" si="87"/>
        <v>0.71818155336197465</v>
      </c>
      <c r="AA51" s="219">
        <f t="shared" si="18"/>
        <v>-0.96800000000007458</v>
      </c>
      <c r="AB51" s="220">
        <f t="shared" si="19"/>
        <v>-0.1</v>
      </c>
      <c r="AC51" s="221">
        <f t="shared" si="20"/>
        <v>-1.3520686091014254E-3</v>
      </c>
      <c r="AD51" s="303">
        <v>714.53200000000004</v>
      </c>
      <c r="AE51" s="235">
        <f t="shared" si="88"/>
        <v>0.71773957817486356</v>
      </c>
      <c r="AF51" s="224">
        <f t="shared" si="22"/>
        <v>-1.4080000000000155</v>
      </c>
      <c r="AG51" s="225">
        <f t="shared" si="23"/>
        <v>-0.14000000000000001</v>
      </c>
      <c r="AH51" s="226">
        <f t="shared" si="24"/>
        <v>-1.9666452496019432E-3</v>
      </c>
    </row>
    <row r="52" spans="1:34" x14ac:dyDescent="0.2">
      <c r="A52" s="4" t="s">
        <v>18</v>
      </c>
      <c r="B52" s="227">
        <v>1910.53</v>
      </c>
      <c r="C52" s="228"/>
      <c r="D52" s="229"/>
      <c r="E52" s="263"/>
      <c r="F52" s="203"/>
      <c r="G52" s="230"/>
      <c r="H52" s="304"/>
      <c r="I52" s="203"/>
      <c r="J52" s="301"/>
      <c r="K52" s="208"/>
      <c r="L52" s="206"/>
      <c r="M52" s="207"/>
      <c r="N52" s="208"/>
      <c r="O52" s="275"/>
      <c r="P52" s="212"/>
      <c r="Q52" s="210"/>
      <c r="R52" s="211"/>
      <c r="S52" s="212"/>
      <c r="T52" s="302"/>
      <c r="U52" s="217"/>
      <c r="V52" s="215"/>
      <c r="W52" s="216"/>
      <c r="X52" s="217"/>
      <c r="Y52" s="279"/>
      <c r="Z52" s="221"/>
      <c r="AA52" s="219"/>
      <c r="AB52" s="220"/>
      <c r="AC52" s="221"/>
      <c r="AD52" s="303"/>
      <c r="AE52" s="235"/>
      <c r="AF52" s="224"/>
      <c r="AG52" s="225"/>
      <c r="AH52" s="226"/>
    </row>
    <row r="53" spans="1:34" x14ac:dyDescent="0.2">
      <c r="A53" s="10" t="s">
        <v>0</v>
      </c>
      <c r="B53" s="227"/>
      <c r="C53" s="228">
        <v>26.66</v>
      </c>
      <c r="D53" s="229">
        <f>C53/$B$52</f>
        <v>1.3954243063443129E-2</v>
      </c>
      <c r="E53" s="263">
        <v>17.738</v>
      </c>
      <c r="F53" s="203">
        <f>E53/$B$52</f>
        <v>9.2843347134041344E-3</v>
      </c>
      <c r="G53" s="230">
        <f t="shared" si="2"/>
        <v>-8.9220000000000006</v>
      </c>
      <c r="H53" s="231">
        <f t="shared" ref="H53:H56" si="89">ROUND((F53-D53)*100,2)</f>
        <v>-0.47</v>
      </c>
      <c r="I53" s="203">
        <f t="shared" ref="I53:I56" si="90">(E53-C53)/C53</f>
        <v>-0.33465866466616656</v>
      </c>
      <c r="J53" s="301">
        <v>16.279</v>
      </c>
      <c r="K53" s="208">
        <f>J53/$B$52</f>
        <v>8.5206722741856967E-3</v>
      </c>
      <c r="L53" s="206">
        <f t="shared" si="6"/>
        <v>-10.381</v>
      </c>
      <c r="M53" s="207">
        <f t="shared" si="7"/>
        <v>-0.54</v>
      </c>
      <c r="N53" s="208">
        <f t="shared" si="8"/>
        <v>-0.38938484621155289</v>
      </c>
      <c r="O53" s="275">
        <v>20.754999999999999</v>
      </c>
      <c r="P53" s="212">
        <f>O53/$B$52</f>
        <v>1.0863477673734512E-2</v>
      </c>
      <c r="Q53" s="210">
        <f t="shared" si="10"/>
        <v>-5.9050000000000011</v>
      </c>
      <c r="R53" s="211">
        <f t="shared" si="11"/>
        <v>-0.31</v>
      </c>
      <c r="S53" s="212">
        <f t="shared" si="12"/>
        <v>-0.22149287321830463</v>
      </c>
      <c r="T53" s="302">
        <v>19.571999999999999</v>
      </c>
      <c r="U53" s="217">
        <f>T53/$B$52</f>
        <v>1.0244277765855547E-2</v>
      </c>
      <c r="V53" s="215">
        <f t="shared" si="14"/>
        <v>-7.088000000000001</v>
      </c>
      <c r="W53" s="216">
        <f t="shared" si="15"/>
        <v>-0.37</v>
      </c>
      <c r="X53" s="217">
        <f t="shared" si="16"/>
        <v>-0.2658664666166542</v>
      </c>
      <c r="Y53" s="279">
        <v>18.841999999999999</v>
      </c>
      <c r="Z53" s="221">
        <f>Y53/$B$52</f>
        <v>9.8621848387620177E-3</v>
      </c>
      <c r="AA53" s="219">
        <f t="shared" si="18"/>
        <v>-7.8180000000000014</v>
      </c>
      <c r="AB53" s="220">
        <f t="shared" si="19"/>
        <v>-0.41</v>
      </c>
      <c r="AC53" s="221">
        <f t="shared" si="20"/>
        <v>-0.29324831207801955</v>
      </c>
      <c r="AD53" s="303">
        <v>18.420000000000002</v>
      </c>
      <c r="AE53" s="235">
        <f>AD53/$B$52</f>
        <v>9.6413037220038425E-3</v>
      </c>
      <c r="AF53" s="224">
        <f t="shared" si="22"/>
        <v>-8.2399999999999984</v>
      </c>
      <c r="AG53" s="225">
        <f t="shared" si="23"/>
        <v>-0.43</v>
      </c>
      <c r="AH53" s="226">
        <f t="shared" si="24"/>
        <v>-0.30907726931732926</v>
      </c>
    </row>
    <row r="54" spans="1:34" x14ac:dyDescent="0.2">
      <c r="A54" s="10" t="s">
        <v>1</v>
      </c>
      <c r="B54" s="227"/>
      <c r="C54" s="228">
        <v>165.70500000000001</v>
      </c>
      <c r="D54" s="229">
        <f t="shared" ref="D54:D56" si="91">C54/$B$52</f>
        <v>8.6732477375387987E-2</v>
      </c>
      <c r="E54" s="263">
        <v>120.569</v>
      </c>
      <c r="F54" s="203">
        <f t="shared" ref="F54:F56" si="92">E54/$B$52</f>
        <v>6.3107619351698216E-2</v>
      </c>
      <c r="G54" s="230">
        <f t="shared" si="2"/>
        <v>-45.13600000000001</v>
      </c>
      <c r="H54" s="231">
        <f t="shared" si="89"/>
        <v>-2.36</v>
      </c>
      <c r="I54" s="203">
        <f t="shared" si="90"/>
        <v>-0.27238767689568816</v>
      </c>
      <c r="J54" s="301">
        <v>88.454999999999998</v>
      </c>
      <c r="K54" s="208">
        <f t="shared" ref="K54:K56" si="93">J54/$B$52</f>
        <v>4.6298671049394668E-2</v>
      </c>
      <c r="L54" s="206">
        <f t="shared" si="6"/>
        <v>-77.250000000000014</v>
      </c>
      <c r="M54" s="207">
        <f t="shared" si="7"/>
        <v>-4.04</v>
      </c>
      <c r="N54" s="208">
        <f t="shared" si="8"/>
        <v>-0.46618991581424829</v>
      </c>
      <c r="O54" s="275">
        <v>146.37299999999999</v>
      </c>
      <c r="P54" s="212">
        <f t="shared" ref="P54:P56" si="94">O54/$B$52</f>
        <v>7.661381920200154E-2</v>
      </c>
      <c r="Q54" s="210">
        <f t="shared" si="10"/>
        <v>-19.332000000000022</v>
      </c>
      <c r="R54" s="211">
        <f t="shared" si="11"/>
        <v>-1.01</v>
      </c>
      <c r="S54" s="212">
        <f t="shared" si="12"/>
        <v>-0.11666515796143762</v>
      </c>
      <c r="T54" s="302">
        <v>132.916</v>
      </c>
      <c r="U54" s="217">
        <f t="shared" ref="U54:U56" si="95">T54/$B$52</f>
        <v>6.9570223969265071E-2</v>
      </c>
      <c r="V54" s="215">
        <f t="shared" si="14"/>
        <v>-32.789000000000016</v>
      </c>
      <c r="W54" s="216">
        <f t="shared" si="15"/>
        <v>-1.72</v>
      </c>
      <c r="X54" s="217">
        <f t="shared" si="16"/>
        <v>-0.19787574303732544</v>
      </c>
      <c r="Y54" s="279">
        <v>141.35400000000001</v>
      </c>
      <c r="Z54" s="221">
        <f t="shared" ref="Z54:Z56" si="96">Y54/$B$52</f>
        <v>7.3986799474491383E-2</v>
      </c>
      <c r="AA54" s="219">
        <f t="shared" si="18"/>
        <v>-24.350999999999999</v>
      </c>
      <c r="AB54" s="220">
        <f t="shared" si="19"/>
        <v>-1.27</v>
      </c>
      <c r="AC54" s="221">
        <f t="shared" si="20"/>
        <v>-0.14695392414230107</v>
      </c>
      <c r="AD54" s="303">
        <v>141.35400000000001</v>
      </c>
      <c r="AE54" s="235">
        <f t="shared" ref="AE54:AE56" si="97">AD54/$B$52</f>
        <v>7.3986799474491383E-2</v>
      </c>
      <c r="AF54" s="224">
        <f t="shared" si="22"/>
        <v>-24.350999999999999</v>
      </c>
      <c r="AG54" s="225">
        <f t="shared" si="23"/>
        <v>-1.27</v>
      </c>
      <c r="AH54" s="226">
        <f t="shared" si="24"/>
        <v>-0.14695392414230107</v>
      </c>
    </row>
    <row r="55" spans="1:34" x14ac:dyDescent="0.2">
      <c r="A55" s="10" t="s">
        <v>2</v>
      </c>
      <c r="B55" s="227"/>
      <c r="C55" s="228">
        <v>439.315</v>
      </c>
      <c r="D55" s="229">
        <f t="shared" si="91"/>
        <v>0.2299440469398544</v>
      </c>
      <c r="E55" s="263">
        <v>417.10199999999998</v>
      </c>
      <c r="F55" s="203">
        <f t="shared" si="92"/>
        <v>0.21831743024187006</v>
      </c>
      <c r="G55" s="230">
        <f t="shared" si="2"/>
        <v>-22.213000000000022</v>
      </c>
      <c r="H55" s="231">
        <f t="shared" si="89"/>
        <v>-1.1599999999999999</v>
      </c>
      <c r="I55" s="203">
        <f t="shared" si="90"/>
        <v>-5.0562808007921477E-2</v>
      </c>
      <c r="J55" s="301">
        <v>356.59699999999998</v>
      </c>
      <c r="K55" s="208">
        <f t="shared" si="93"/>
        <v>0.18664820756543996</v>
      </c>
      <c r="L55" s="206">
        <f t="shared" si="6"/>
        <v>-82.718000000000018</v>
      </c>
      <c r="M55" s="207">
        <f t="shared" si="7"/>
        <v>-4.33</v>
      </c>
      <c r="N55" s="208">
        <f t="shared" si="8"/>
        <v>-0.18828858563900622</v>
      </c>
      <c r="O55" s="275">
        <v>428.29199999999997</v>
      </c>
      <c r="P55" s="212">
        <f t="shared" si="94"/>
        <v>0.22417444374074208</v>
      </c>
      <c r="Q55" s="210">
        <f t="shared" si="10"/>
        <v>-11.023000000000025</v>
      </c>
      <c r="R55" s="211">
        <f t="shared" si="11"/>
        <v>-0.57999999999999996</v>
      </c>
      <c r="S55" s="212">
        <f t="shared" si="12"/>
        <v>-2.509133537438973E-2</v>
      </c>
      <c r="T55" s="302">
        <v>412.33600000000001</v>
      </c>
      <c r="U55" s="217">
        <f t="shared" si="95"/>
        <v>0.21582283450142109</v>
      </c>
      <c r="V55" s="215">
        <f t="shared" si="14"/>
        <v>-26.978999999999985</v>
      </c>
      <c r="W55" s="216">
        <f t="shared" si="15"/>
        <v>-1.41</v>
      </c>
      <c r="X55" s="217">
        <f t="shared" si="16"/>
        <v>-6.1411515655053858E-2</v>
      </c>
      <c r="Y55" s="279">
        <v>423.483</v>
      </c>
      <c r="Z55" s="221">
        <f t="shared" si="96"/>
        <v>0.2216573411566424</v>
      </c>
      <c r="AA55" s="219">
        <f t="shared" si="18"/>
        <v>-15.831999999999994</v>
      </c>
      <c r="AB55" s="220">
        <f t="shared" si="19"/>
        <v>-0.83</v>
      </c>
      <c r="AC55" s="221">
        <f t="shared" si="20"/>
        <v>-3.6037922675073678E-2</v>
      </c>
      <c r="AD55" s="303">
        <v>423.483</v>
      </c>
      <c r="AE55" s="235">
        <f t="shared" si="97"/>
        <v>0.2216573411566424</v>
      </c>
      <c r="AF55" s="224">
        <f t="shared" si="22"/>
        <v>-15.831999999999994</v>
      </c>
      <c r="AG55" s="225">
        <f t="shared" si="23"/>
        <v>-0.83</v>
      </c>
      <c r="AH55" s="226">
        <f t="shared" si="24"/>
        <v>-3.6037922675073678E-2</v>
      </c>
    </row>
    <row r="56" spans="1:34" x14ac:dyDescent="0.2">
      <c r="A56" s="10" t="s">
        <v>3</v>
      </c>
      <c r="B56" s="227"/>
      <c r="C56" s="228">
        <v>697.38400000000001</v>
      </c>
      <c r="D56" s="229">
        <f t="shared" si="91"/>
        <v>0.3650212244769776</v>
      </c>
      <c r="E56" s="263">
        <v>694.69299999999998</v>
      </c>
      <c r="F56" s="203">
        <f t="shared" si="92"/>
        <v>0.36361271479641777</v>
      </c>
      <c r="G56" s="230">
        <f t="shared" si="2"/>
        <v>-2.6910000000000309</v>
      </c>
      <c r="H56" s="231">
        <f t="shared" si="89"/>
        <v>-0.14000000000000001</v>
      </c>
      <c r="I56" s="203">
        <f t="shared" si="90"/>
        <v>-3.8587062507887057E-3</v>
      </c>
      <c r="J56" s="301">
        <v>690.15899999999999</v>
      </c>
      <c r="K56" s="208">
        <f t="shared" si="93"/>
        <v>0.3612395513286889</v>
      </c>
      <c r="L56" s="206">
        <f t="shared" si="6"/>
        <v>-7.2250000000000227</v>
      </c>
      <c r="M56" s="207">
        <f t="shared" si="7"/>
        <v>-0.38</v>
      </c>
      <c r="N56" s="208">
        <f t="shared" si="8"/>
        <v>-1.0360145916740308E-2</v>
      </c>
      <c r="O56" s="275">
        <v>695.68299999999999</v>
      </c>
      <c r="P56" s="212">
        <f t="shared" si="94"/>
        <v>0.36413089561535283</v>
      </c>
      <c r="Q56" s="210">
        <f t="shared" si="10"/>
        <v>-1.7010000000000218</v>
      </c>
      <c r="R56" s="211">
        <f t="shared" si="11"/>
        <v>-0.09</v>
      </c>
      <c r="S56" s="212">
        <f t="shared" si="12"/>
        <v>-2.4391153224049044E-3</v>
      </c>
      <c r="T56" s="302">
        <v>691.452</v>
      </c>
      <c r="U56" s="217">
        <f t="shared" si="95"/>
        <v>0.3619163268831162</v>
      </c>
      <c r="V56" s="215">
        <f t="shared" si="14"/>
        <v>-5.9320000000000164</v>
      </c>
      <c r="W56" s="216">
        <f t="shared" si="15"/>
        <v>-0.31</v>
      </c>
      <c r="X56" s="217">
        <f t="shared" si="16"/>
        <v>-8.5060741284572298E-3</v>
      </c>
      <c r="Y56" s="279">
        <v>693.678</v>
      </c>
      <c r="Z56" s="221">
        <f t="shared" si="96"/>
        <v>0.36308144860326719</v>
      </c>
      <c r="AA56" s="219">
        <f t="shared" si="18"/>
        <v>-3.7060000000000173</v>
      </c>
      <c r="AB56" s="220">
        <f t="shared" si="19"/>
        <v>-0.19</v>
      </c>
      <c r="AC56" s="221">
        <f t="shared" si="20"/>
        <v>-5.3141454349397424E-3</v>
      </c>
      <c r="AD56" s="303">
        <v>693.678</v>
      </c>
      <c r="AE56" s="235">
        <f t="shared" si="97"/>
        <v>0.36308144860326719</v>
      </c>
      <c r="AF56" s="224">
        <f t="shared" si="22"/>
        <v>-3.7060000000000173</v>
      </c>
      <c r="AG56" s="225">
        <f t="shared" si="23"/>
        <v>-0.19</v>
      </c>
      <c r="AH56" s="226">
        <f t="shared" si="24"/>
        <v>-5.3141454349397424E-3</v>
      </c>
    </row>
    <row r="57" spans="1:34" x14ac:dyDescent="0.2">
      <c r="A57" s="4" t="s">
        <v>52</v>
      </c>
      <c r="B57" s="227">
        <v>203.99799999999999</v>
      </c>
      <c r="C57" s="228"/>
      <c r="D57" s="229"/>
      <c r="E57" s="263"/>
      <c r="F57" s="203"/>
      <c r="G57" s="230"/>
      <c r="H57" s="304"/>
      <c r="I57" s="203"/>
      <c r="J57" s="301"/>
      <c r="K57" s="208"/>
      <c r="L57" s="206"/>
      <c r="M57" s="207"/>
      <c r="N57" s="208"/>
      <c r="O57" s="275"/>
      <c r="P57" s="212"/>
      <c r="Q57" s="210"/>
      <c r="R57" s="211"/>
      <c r="S57" s="212"/>
      <c r="T57" s="302"/>
      <c r="U57" s="217"/>
      <c r="V57" s="215"/>
      <c r="W57" s="216"/>
      <c r="X57" s="217"/>
      <c r="Y57" s="279"/>
      <c r="Z57" s="221"/>
      <c r="AA57" s="219"/>
      <c r="AB57" s="220"/>
      <c r="AC57" s="221"/>
      <c r="AD57" s="303"/>
      <c r="AE57" s="235"/>
      <c r="AF57" s="224"/>
      <c r="AG57" s="225"/>
      <c r="AH57" s="226"/>
    </row>
    <row r="58" spans="1:34" x14ac:dyDescent="0.2">
      <c r="A58" s="10" t="s">
        <v>0</v>
      </c>
      <c r="B58" s="227"/>
      <c r="C58" s="228">
        <v>5.0090000000000003</v>
      </c>
      <c r="D58" s="229">
        <f>C58/$B$57</f>
        <v>2.4554162295708785E-2</v>
      </c>
      <c r="E58" s="263">
        <v>3.6659999999999999</v>
      </c>
      <c r="F58" s="203">
        <f>E58/$B$57</f>
        <v>1.7970764419259013E-2</v>
      </c>
      <c r="G58" s="230">
        <f t="shared" si="2"/>
        <v>-1.3430000000000004</v>
      </c>
      <c r="H58" s="231">
        <f t="shared" ref="H58:H61" si="98">ROUND((F58-D58)*100,2)</f>
        <v>-0.66</v>
      </c>
      <c r="I58" s="203">
        <f t="shared" ref="I58:I61" si="99">(E58-C58)/C58</f>
        <v>-0.26811738870033947</v>
      </c>
      <c r="J58" s="301">
        <v>3.3540000000000001</v>
      </c>
      <c r="K58" s="208">
        <f>J58/$B$57</f>
        <v>1.6441337660173139E-2</v>
      </c>
      <c r="L58" s="206">
        <f t="shared" si="6"/>
        <v>-1.6550000000000002</v>
      </c>
      <c r="M58" s="207">
        <f t="shared" si="7"/>
        <v>-0.81</v>
      </c>
      <c r="N58" s="208">
        <f t="shared" si="8"/>
        <v>-0.3304052705130765</v>
      </c>
      <c r="O58" s="275">
        <v>4.8499999999999996</v>
      </c>
      <c r="P58" s="212">
        <f>O58/$B$57</f>
        <v>2.3774742889636172E-2</v>
      </c>
      <c r="Q58" s="210">
        <f t="shared" si="10"/>
        <v>-0.1590000000000007</v>
      </c>
      <c r="R58" s="211">
        <f t="shared" si="11"/>
        <v>-0.08</v>
      </c>
      <c r="S58" s="212">
        <f t="shared" si="12"/>
        <v>-3.1742862846875761E-2</v>
      </c>
      <c r="T58" s="302">
        <v>4.1100000000000003</v>
      </c>
      <c r="U58" s="217">
        <f>T58/$B$57</f>
        <v>2.0147256345650452E-2</v>
      </c>
      <c r="V58" s="215">
        <f t="shared" si="14"/>
        <v>-0.89900000000000002</v>
      </c>
      <c r="W58" s="216">
        <f t="shared" si="15"/>
        <v>-0.44</v>
      </c>
      <c r="X58" s="217">
        <f t="shared" si="16"/>
        <v>-0.17947694150529048</v>
      </c>
      <c r="Y58" s="279">
        <v>3.569</v>
      </c>
      <c r="Z58" s="221">
        <f>Y58/$B$57</f>
        <v>1.7495269561466291E-2</v>
      </c>
      <c r="AA58" s="219">
        <f t="shared" si="18"/>
        <v>-1.4400000000000004</v>
      </c>
      <c r="AB58" s="220">
        <f t="shared" si="19"/>
        <v>-0.71</v>
      </c>
      <c r="AC58" s="221">
        <f t="shared" si="20"/>
        <v>-0.28748253144340191</v>
      </c>
      <c r="AD58" s="303">
        <v>3.569</v>
      </c>
      <c r="AE58" s="235">
        <f>AD58/$B$57</f>
        <v>1.7495269561466291E-2</v>
      </c>
      <c r="AF58" s="224">
        <f t="shared" si="22"/>
        <v>-1.4400000000000004</v>
      </c>
      <c r="AG58" s="225">
        <f t="shared" si="23"/>
        <v>-0.71</v>
      </c>
      <c r="AH58" s="226">
        <f t="shared" si="24"/>
        <v>-0.28748253144340191</v>
      </c>
    </row>
    <row r="59" spans="1:34" x14ac:dyDescent="0.2">
      <c r="A59" s="10" t="s">
        <v>1</v>
      </c>
      <c r="B59" s="227"/>
      <c r="C59" s="228">
        <v>31.039000000000001</v>
      </c>
      <c r="D59" s="305">
        <f t="shared" ref="D59:D61" si="100">C59/$B$57</f>
        <v>0.15215345248482828</v>
      </c>
      <c r="E59" s="263">
        <v>18.974</v>
      </c>
      <c r="F59" s="203">
        <f t="shared" ref="F59:F61" si="101">E59/$B$57</f>
        <v>9.3010715791331286E-2</v>
      </c>
      <c r="G59" s="230">
        <f t="shared" si="2"/>
        <v>-12.065000000000001</v>
      </c>
      <c r="H59" s="231">
        <f t="shared" si="98"/>
        <v>-5.91</v>
      </c>
      <c r="I59" s="203">
        <f t="shared" si="99"/>
        <v>-0.38870453300686236</v>
      </c>
      <c r="J59" s="301">
        <v>14.824</v>
      </c>
      <c r="K59" s="208">
        <f t="shared" ref="K59:K61" si="102">J59/$B$57</f>
        <v>7.2667379091951881E-2</v>
      </c>
      <c r="L59" s="206">
        <f t="shared" si="6"/>
        <v>-16.215000000000003</v>
      </c>
      <c r="M59" s="207">
        <f t="shared" si="7"/>
        <v>-7.95</v>
      </c>
      <c r="N59" s="208">
        <f t="shared" si="8"/>
        <v>-0.52240729404942177</v>
      </c>
      <c r="O59" s="275">
        <v>27.55</v>
      </c>
      <c r="P59" s="212">
        <f t="shared" ref="P59:P61" si="103">O59/$B$57</f>
        <v>0.13505034363081991</v>
      </c>
      <c r="Q59" s="210">
        <f t="shared" si="10"/>
        <v>-3.4890000000000008</v>
      </c>
      <c r="R59" s="211">
        <f t="shared" si="11"/>
        <v>-1.71</v>
      </c>
      <c r="S59" s="212">
        <f t="shared" si="12"/>
        <v>-0.1124069718740939</v>
      </c>
      <c r="T59" s="302">
        <v>23.152000000000001</v>
      </c>
      <c r="U59" s="217">
        <f t="shared" ref="U59:U61" si="104">T59/$B$57</f>
        <v>0.11349130873832097</v>
      </c>
      <c r="V59" s="215">
        <f t="shared" si="14"/>
        <v>-7.8870000000000005</v>
      </c>
      <c r="W59" s="216">
        <f t="shared" si="15"/>
        <v>-3.87</v>
      </c>
      <c r="X59" s="217">
        <f t="shared" si="16"/>
        <v>-0.25409968104642544</v>
      </c>
      <c r="Y59" s="279">
        <v>24.385000000000002</v>
      </c>
      <c r="Z59" s="221">
        <f t="shared" ref="Z59:Z61" si="105">Y59/$B$57</f>
        <v>0.11953548564201612</v>
      </c>
      <c r="AA59" s="219">
        <f t="shared" si="18"/>
        <v>-6.6539999999999999</v>
      </c>
      <c r="AB59" s="220">
        <f t="shared" si="19"/>
        <v>-3.26</v>
      </c>
      <c r="AC59" s="221">
        <f t="shared" si="20"/>
        <v>-0.21437546312703371</v>
      </c>
      <c r="AD59" s="303">
        <v>24.385000000000002</v>
      </c>
      <c r="AE59" s="235">
        <f t="shared" ref="AE59:AE61" si="106">AD59/$B$57</f>
        <v>0.11953548564201612</v>
      </c>
      <c r="AF59" s="224">
        <f t="shared" si="22"/>
        <v>-6.6539999999999999</v>
      </c>
      <c r="AG59" s="225">
        <f t="shared" si="23"/>
        <v>-3.26</v>
      </c>
      <c r="AH59" s="226">
        <f t="shared" si="24"/>
        <v>-0.21437546312703371</v>
      </c>
    </row>
    <row r="60" spans="1:34" x14ac:dyDescent="0.2">
      <c r="A60" s="10" t="s">
        <v>2</v>
      </c>
      <c r="B60" s="227"/>
      <c r="C60" s="228">
        <v>73.614000000000004</v>
      </c>
      <c r="D60" s="305">
        <f t="shared" si="100"/>
        <v>0.3608564789850881</v>
      </c>
      <c r="E60" s="263">
        <v>69.817999999999998</v>
      </c>
      <c r="F60" s="203">
        <f t="shared" si="101"/>
        <v>0.34224845341620996</v>
      </c>
      <c r="G60" s="230">
        <f t="shared" si="2"/>
        <v>-3.7960000000000065</v>
      </c>
      <c r="H60" s="231">
        <f t="shared" si="98"/>
        <v>-1.86</v>
      </c>
      <c r="I60" s="203">
        <f t="shared" si="99"/>
        <v>-5.1566278153612172E-2</v>
      </c>
      <c r="J60" s="301">
        <v>58.55</v>
      </c>
      <c r="K60" s="208">
        <f t="shared" si="102"/>
        <v>0.28701261777076248</v>
      </c>
      <c r="L60" s="206">
        <f t="shared" si="6"/>
        <v>-15.064000000000007</v>
      </c>
      <c r="M60" s="207">
        <f t="shared" si="7"/>
        <v>-7.38</v>
      </c>
      <c r="N60" s="208">
        <f t="shared" si="8"/>
        <v>-0.20463498790990853</v>
      </c>
      <c r="O60" s="275">
        <v>71.42</v>
      </c>
      <c r="P60" s="212">
        <f t="shared" si="103"/>
        <v>0.35010147158305477</v>
      </c>
      <c r="Q60" s="210">
        <f t="shared" si="10"/>
        <v>-2.1940000000000026</v>
      </c>
      <c r="R60" s="211">
        <f t="shared" si="11"/>
        <v>-1.08</v>
      </c>
      <c r="S60" s="212">
        <f t="shared" si="12"/>
        <v>-2.980411334800449E-2</v>
      </c>
      <c r="T60" s="302">
        <v>68.153999999999996</v>
      </c>
      <c r="U60" s="217">
        <f t="shared" si="104"/>
        <v>0.33409151070108528</v>
      </c>
      <c r="V60" s="215">
        <f t="shared" si="14"/>
        <v>-5.460000000000008</v>
      </c>
      <c r="W60" s="216">
        <f t="shared" si="15"/>
        <v>-2.68</v>
      </c>
      <c r="X60" s="217">
        <f t="shared" si="16"/>
        <v>-7.4170674056565425E-2</v>
      </c>
      <c r="Y60" s="279">
        <v>70.876000000000005</v>
      </c>
      <c r="Z60" s="221">
        <f t="shared" si="105"/>
        <v>0.34743477877234097</v>
      </c>
      <c r="AA60" s="219">
        <f t="shared" si="18"/>
        <v>-2.7379999999999995</v>
      </c>
      <c r="AB60" s="220">
        <f t="shared" si="19"/>
        <v>-1.34</v>
      </c>
      <c r="AC60" s="221">
        <f t="shared" si="20"/>
        <v>-3.7194012008585318E-2</v>
      </c>
      <c r="AD60" s="303">
        <v>70.075999999999993</v>
      </c>
      <c r="AE60" s="235">
        <f t="shared" si="106"/>
        <v>0.34351317169776174</v>
      </c>
      <c r="AF60" s="224">
        <f t="shared" si="22"/>
        <v>-3.5380000000000109</v>
      </c>
      <c r="AG60" s="225">
        <f t="shared" si="23"/>
        <v>-1.73</v>
      </c>
      <c r="AH60" s="226">
        <f t="shared" si="24"/>
        <v>-4.8061510038851452E-2</v>
      </c>
    </row>
    <row r="61" spans="1:34" ht="13.5" thickBot="1" x14ac:dyDescent="0.25">
      <c r="A61" s="13" t="s">
        <v>3</v>
      </c>
      <c r="B61" s="236"/>
      <c r="C61" s="237">
        <v>104.47</v>
      </c>
      <c r="D61" s="306">
        <f t="shared" si="100"/>
        <v>0.51211286385160637</v>
      </c>
      <c r="E61" s="264">
        <v>104.395</v>
      </c>
      <c r="F61" s="239">
        <f t="shared" si="101"/>
        <v>0.51174521318836463</v>
      </c>
      <c r="G61" s="316">
        <f t="shared" si="2"/>
        <v>-7.5000000000002842E-2</v>
      </c>
      <c r="H61" s="241">
        <f t="shared" si="98"/>
        <v>-0.04</v>
      </c>
      <c r="I61" s="239">
        <f t="shared" si="99"/>
        <v>-7.179094476883588E-4</v>
      </c>
      <c r="J61" s="307">
        <v>103.29600000000001</v>
      </c>
      <c r="K61" s="243">
        <f t="shared" si="102"/>
        <v>0.50635790546966153</v>
      </c>
      <c r="L61" s="244">
        <f t="shared" si="6"/>
        <v>-1.1739999999999924</v>
      </c>
      <c r="M61" s="245">
        <f t="shared" si="7"/>
        <v>-0.57999999999999996</v>
      </c>
      <c r="N61" s="243">
        <f t="shared" si="8"/>
        <v>-1.1237675887814611E-2</v>
      </c>
      <c r="O61" s="276">
        <v>104.395</v>
      </c>
      <c r="P61" s="246">
        <f t="shared" si="103"/>
        <v>0.51174521318836463</v>
      </c>
      <c r="Q61" s="247">
        <f t="shared" si="10"/>
        <v>-7.5000000000002842E-2</v>
      </c>
      <c r="R61" s="248">
        <f t="shared" si="11"/>
        <v>-0.04</v>
      </c>
      <c r="S61" s="246">
        <f t="shared" si="12"/>
        <v>-7.179094476883588E-4</v>
      </c>
      <c r="T61" s="308">
        <v>103.654</v>
      </c>
      <c r="U61" s="250">
        <f t="shared" si="104"/>
        <v>0.50811282463553564</v>
      </c>
      <c r="V61" s="251">
        <f t="shared" si="14"/>
        <v>-0.8160000000000025</v>
      </c>
      <c r="W61" s="252">
        <f t="shared" si="15"/>
        <v>-0.4</v>
      </c>
      <c r="X61" s="250">
        <f t="shared" si="16"/>
        <v>-7.8108547908490719E-3</v>
      </c>
      <c r="Y61" s="280">
        <v>103.899</v>
      </c>
      <c r="Z61" s="253">
        <f t="shared" si="105"/>
        <v>0.50931381680212551</v>
      </c>
      <c r="AA61" s="254">
        <f t="shared" si="18"/>
        <v>-0.57099999999999795</v>
      </c>
      <c r="AB61" s="255">
        <f t="shared" si="19"/>
        <v>-0.28000000000000003</v>
      </c>
      <c r="AC61" s="253">
        <f t="shared" si="20"/>
        <v>-5.4656839284004778E-3</v>
      </c>
      <c r="AD61" s="309">
        <v>103.899</v>
      </c>
      <c r="AE61" s="257">
        <f t="shared" si="106"/>
        <v>0.50931381680212551</v>
      </c>
      <c r="AF61" s="258">
        <f t="shared" si="22"/>
        <v>-0.57099999999999795</v>
      </c>
      <c r="AG61" s="259">
        <f t="shared" si="23"/>
        <v>-0.28000000000000003</v>
      </c>
      <c r="AH61" s="260">
        <f t="shared" si="24"/>
        <v>-5.4656839284004778E-3</v>
      </c>
    </row>
    <row r="62" spans="1:34" ht="12.75" customHeight="1" x14ac:dyDescent="0.2">
      <c r="A62" s="514" t="s">
        <v>76</v>
      </c>
      <c r="B62" s="514"/>
      <c r="C62" s="514"/>
      <c r="D62" s="514"/>
      <c r="E62" s="514"/>
      <c r="F62" s="514"/>
      <c r="G62" s="514"/>
      <c r="H62" s="514"/>
      <c r="I62" s="514"/>
    </row>
    <row r="63" spans="1:34" ht="39.950000000000003" customHeight="1" x14ac:dyDescent="0.2">
      <c r="A63" s="479" t="s">
        <v>160</v>
      </c>
      <c r="B63" s="479"/>
      <c r="C63" s="479"/>
      <c r="D63" s="479"/>
      <c r="E63" s="479"/>
      <c r="F63" s="479"/>
      <c r="G63" s="479"/>
      <c r="H63" s="479"/>
      <c r="I63" s="479"/>
    </row>
    <row r="64" spans="1:34" ht="170.1" customHeight="1" x14ac:dyDescent="0.2">
      <c r="A64" s="474" t="s">
        <v>145</v>
      </c>
      <c r="B64" s="474"/>
      <c r="C64" s="474"/>
      <c r="D64" s="474"/>
      <c r="E64" s="474"/>
      <c r="F64" s="474"/>
      <c r="G64" s="474"/>
      <c r="H64" s="474"/>
      <c r="I64" s="474"/>
    </row>
    <row r="65" spans="1:9" ht="27.95" customHeight="1" x14ac:dyDescent="0.2">
      <c r="A65" s="475" t="s">
        <v>120</v>
      </c>
      <c r="B65" s="475"/>
      <c r="C65" s="475"/>
      <c r="D65" s="475"/>
      <c r="E65" s="475"/>
      <c r="F65" s="475"/>
      <c r="G65" s="475"/>
      <c r="H65" s="475"/>
      <c r="I65" s="475"/>
    </row>
  </sheetData>
  <mergeCells count="13">
    <mergeCell ref="A65:I65"/>
    <mergeCell ref="A2:I2"/>
    <mergeCell ref="E6:I6"/>
    <mergeCell ref="E5:G5"/>
    <mergeCell ref="A62:I62"/>
    <mergeCell ref="A64:I64"/>
    <mergeCell ref="B6:D6"/>
    <mergeCell ref="A63:I63"/>
    <mergeCell ref="J6:N6"/>
    <mergeCell ref="O6:S6"/>
    <mergeCell ref="T6:X6"/>
    <mergeCell ref="Y6:AC6"/>
    <mergeCell ref="AD6:AH6"/>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AH51"/>
  <sheetViews>
    <sheetView zoomScaleNormal="100" workbookViewId="0">
      <pane xSplit="1" ySplit="7" topLeftCell="B29" activePane="bottomRight" state="frozen"/>
      <selection pane="topRight" activeCell="B1" sqref="B1"/>
      <selection pane="bottomLeft" activeCell="A8" sqref="A8"/>
      <selection pane="bottomRight" activeCell="A2" sqref="A2:I2"/>
    </sheetView>
  </sheetViews>
  <sheetFormatPr defaultColWidth="9.140625" defaultRowHeight="12.75" x14ac:dyDescent="0.2"/>
  <cols>
    <col min="1" max="1" width="48.85546875" style="1" customWidth="1"/>
    <col min="2" max="2" width="12.28515625" style="14" customWidth="1"/>
    <col min="3" max="3" width="10.85546875" style="14" customWidth="1"/>
    <col min="4" max="4" width="15.140625" style="14" customWidth="1"/>
    <col min="5" max="5" width="10.140625" style="14" customWidth="1"/>
    <col min="6" max="6" width="14" style="14" customWidth="1"/>
    <col min="7" max="7" width="14.140625" style="14" customWidth="1"/>
    <col min="8" max="8" width="15.85546875" style="14" customWidth="1"/>
    <col min="9" max="9" width="13.85546875" style="14" customWidth="1"/>
    <col min="10" max="14" width="13.7109375" style="1" customWidth="1"/>
    <col min="15" max="34" width="13.85546875" style="1" customWidth="1"/>
    <col min="35" max="16384" width="9.140625" style="1"/>
  </cols>
  <sheetData>
    <row r="1" spans="1:34" s="25" customFormat="1" x14ac:dyDescent="0.2">
      <c r="A1" s="23" t="s">
        <v>71</v>
      </c>
      <c r="B1" s="24"/>
      <c r="C1" s="20"/>
      <c r="D1" s="20"/>
      <c r="E1" s="20"/>
      <c r="F1" s="20"/>
      <c r="G1" s="20"/>
      <c r="H1" s="20"/>
      <c r="I1" s="20"/>
    </row>
    <row r="2" spans="1:34" s="25" customFormat="1" ht="14.1" customHeight="1" x14ac:dyDescent="0.2">
      <c r="A2" s="492" t="s">
        <v>180</v>
      </c>
      <c r="B2" s="492"/>
      <c r="C2" s="492"/>
      <c r="D2" s="492"/>
      <c r="E2" s="492"/>
      <c r="F2" s="492"/>
      <c r="G2" s="492"/>
      <c r="H2" s="492"/>
      <c r="I2" s="492"/>
    </row>
    <row r="3" spans="1:34" s="25" customFormat="1" x14ac:dyDescent="0.2">
      <c r="A3" s="29" t="s">
        <v>118</v>
      </c>
      <c r="B3" s="24"/>
      <c r="C3" s="20"/>
      <c r="D3" s="20"/>
      <c r="E3" s="20"/>
      <c r="F3" s="20"/>
      <c r="G3" s="20"/>
      <c r="H3" s="20"/>
      <c r="I3" s="20"/>
    </row>
    <row r="4" spans="1:34" s="25" customFormat="1" x14ac:dyDescent="0.2">
      <c r="A4" s="28" t="s">
        <v>119</v>
      </c>
      <c r="B4" s="24"/>
      <c r="C4" s="20"/>
      <c r="D4" s="20"/>
      <c r="E4" s="20"/>
      <c r="F4" s="20"/>
      <c r="G4" s="20"/>
      <c r="H4" s="20"/>
      <c r="I4" s="20"/>
    </row>
    <row r="5" spans="1:34" s="25" customFormat="1" x14ac:dyDescent="0.2">
      <c r="A5" s="25" t="s">
        <v>100</v>
      </c>
      <c r="B5" s="20"/>
      <c r="C5" s="20"/>
      <c r="D5" s="20"/>
      <c r="E5" s="493"/>
      <c r="F5" s="493"/>
      <c r="G5" s="493"/>
      <c r="H5" s="20"/>
      <c r="I5" s="20"/>
    </row>
    <row r="6" spans="1:34" s="124" customFormat="1" ht="30" customHeight="1" x14ac:dyDescent="0.25">
      <c r="B6" s="502" t="s">
        <v>142</v>
      </c>
      <c r="C6" s="502"/>
      <c r="D6" s="502"/>
      <c r="E6" s="494" t="s">
        <v>159</v>
      </c>
      <c r="F6" s="495"/>
      <c r="G6" s="495"/>
      <c r="H6" s="495"/>
      <c r="I6" s="496"/>
      <c r="J6" s="480" t="s">
        <v>162</v>
      </c>
      <c r="K6" s="481"/>
      <c r="L6" s="481"/>
      <c r="M6" s="481"/>
      <c r="N6" s="499"/>
      <c r="O6" s="506" t="s">
        <v>164</v>
      </c>
      <c r="P6" s="483"/>
      <c r="Q6" s="483"/>
      <c r="R6" s="483"/>
      <c r="S6" s="483"/>
      <c r="T6" s="500" t="s">
        <v>167</v>
      </c>
      <c r="U6" s="486"/>
      <c r="V6" s="486"/>
      <c r="W6" s="486"/>
      <c r="X6" s="501"/>
      <c r="Y6" s="489" t="s">
        <v>171</v>
      </c>
      <c r="Z6" s="490"/>
      <c r="AA6" s="490"/>
      <c r="AB6" s="490"/>
      <c r="AC6" s="491"/>
      <c r="AD6" s="476" t="s">
        <v>174</v>
      </c>
      <c r="AE6" s="477"/>
      <c r="AF6" s="477"/>
      <c r="AG6" s="477"/>
      <c r="AH6" s="478"/>
    </row>
    <row r="7" spans="1:34" s="25" customFormat="1" ht="55.9" customHeight="1" thickBot="1" x14ac:dyDescent="0.25">
      <c r="A7" s="26"/>
      <c r="B7" s="268" t="s">
        <v>63</v>
      </c>
      <c r="C7" s="101" t="s">
        <v>88</v>
      </c>
      <c r="D7" s="101" t="s">
        <v>87</v>
      </c>
      <c r="E7" s="116" t="s">
        <v>89</v>
      </c>
      <c r="F7" s="102" t="s">
        <v>86</v>
      </c>
      <c r="G7" s="102" t="s">
        <v>64</v>
      </c>
      <c r="H7" s="102" t="s">
        <v>65</v>
      </c>
      <c r="I7" s="102" t="s">
        <v>68</v>
      </c>
      <c r="J7" s="118" t="s">
        <v>89</v>
      </c>
      <c r="K7" s="103" t="s">
        <v>86</v>
      </c>
      <c r="L7" s="103" t="s">
        <v>64</v>
      </c>
      <c r="M7" s="103" t="s">
        <v>65</v>
      </c>
      <c r="N7" s="103" t="s">
        <v>68</v>
      </c>
      <c r="O7" s="120" t="s">
        <v>89</v>
      </c>
      <c r="P7" s="121" t="s">
        <v>86</v>
      </c>
      <c r="Q7" s="121" t="s">
        <v>64</v>
      </c>
      <c r="R7" s="121" t="s">
        <v>65</v>
      </c>
      <c r="S7" s="121" t="s">
        <v>68</v>
      </c>
      <c r="T7" s="111" t="s">
        <v>89</v>
      </c>
      <c r="U7" s="112" t="s">
        <v>86</v>
      </c>
      <c r="V7" s="112" t="s">
        <v>64</v>
      </c>
      <c r="W7" s="112" t="s">
        <v>65</v>
      </c>
      <c r="X7" s="112" t="s">
        <v>68</v>
      </c>
      <c r="Y7" s="114" t="s">
        <v>89</v>
      </c>
      <c r="Z7" s="110" t="s">
        <v>86</v>
      </c>
      <c r="AA7" s="110" t="s">
        <v>64</v>
      </c>
      <c r="AB7" s="110" t="s">
        <v>65</v>
      </c>
      <c r="AC7" s="110" t="s">
        <v>68</v>
      </c>
      <c r="AD7" s="108" t="s">
        <v>89</v>
      </c>
      <c r="AE7" s="106" t="s">
        <v>86</v>
      </c>
      <c r="AF7" s="106" t="s">
        <v>64</v>
      </c>
      <c r="AG7" s="106" t="s">
        <v>65</v>
      </c>
      <c r="AH7" s="107" t="s">
        <v>68</v>
      </c>
    </row>
    <row r="8" spans="1:34" ht="15" x14ac:dyDescent="0.2">
      <c r="A8" s="1" t="s">
        <v>84</v>
      </c>
      <c r="B8" s="317">
        <v>8068</v>
      </c>
      <c r="C8" s="318"/>
      <c r="D8" s="319"/>
      <c r="E8" s="320"/>
      <c r="F8" s="321"/>
      <c r="G8" s="177"/>
      <c r="H8" s="284"/>
      <c r="I8" s="176"/>
      <c r="J8" s="322"/>
      <c r="K8" s="323"/>
      <c r="L8" s="181"/>
      <c r="M8" s="286"/>
      <c r="N8" s="180"/>
      <c r="O8" s="324"/>
      <c r="P8" s="325"/>
      <c r="Q8" s="184"/>
      <c r="R8" s="287"/>
      <c r="S8" s="183"/>
      <c r="T8" s="326"/>
      <c r="U8" s="327"/>
      <c r="V8" s="188"/>
      <c r="W8" s="289"/>
      <c r="X8" s="187"/>
      <c r="Y8" s="328"/>
      <c r="Z8" s="329"/>
      <c r="AA8" s="191"/>
      <c r="AB8" s="290"/>
      <c r="AC8" s="190"/>
      <c r="AD8" s="330"/>
      <c r="AE8" s="331"/>
      <c r="AF8" s="195"/>
      <c r="AG8" s="292"/>
      <c r="AH8" s="197"/>
    </row>
    <row r="9" spans="1:34" ht="15" x14ac:dyDescent="0.2">
      <c r="A9" s="9" t="s">
        <v>82</v>
      </c>
      <c r="B9" s="332"/>
      <c r="C9" s="333"/>
      <c r="D9" s="334"/>
      <c r="E9" s="335"/>
      <c r="F9" s="336"/>
      <c r="G9" s="201"/>
      <c r="H9" s="337"/>
      <c r="I9" s="201"/>
      <c r="J9" s="338"/>
      <c r="K9" s="339"/>
      <c r="L9" s="205"/>
      <c r="M9" s="340"/>
      <c r="N9" s="205"/>
      <c r="O9" s="341"/>
      <c r="P9" s="342"/>
      <c r="Q9" s="209"/>
      <c r="R9" s="343"/>
      <c r="S9" s="209"/>
      <c r="T9" s="344"/>
      <c r="U9" s="345"/>
      <c r="V9" s="214"/>
      <c r="W9" s="346"/>
      <c r="X9" s="214"/>
      <c r="Y9" s="347"/>
      <c r="Z9" s="348"/>
      <c r="AA9" s="218"/>
      <c r="AB9" s="349"/>
      <c r="AC9" s="218"/>
      <c r="AD9" s="350"/>
      <c r="AE9" s="351"/>
      <c r="AF9" s="223"/>
      <c r="AG9" s="352"/>
      <c r="AH9" s="353"/>
    </row>
    <row r="10" spans="1:34" x14ac:dyDescent="0.2">
      <c r="A10" s="4" t="s">
        <v>0</v>
      </c>
      <c r="B10" s="227"/>
      <c r="C10" s="228">
        <v>436.64299999999997</v>
      </c>
      <c r="D10" s="305">
        <f>C10/$B$8</f>
        <v>5.4120352007932568E-2</v>
      </c>
      <c r="E10" s="263">
        <v>311.04599999999999</v>
      </c>
      <c r="F10" s="203">
        <f>E10/$B$8</f>
        <v>3.8553049082796234E-2</v>
      </c>
      <c r="G10" s="230">
        <f>E10-C10</f>
        <v>-125.59699999999998</v>
      </c>
      <c r="H10" s="231">
        <f>ROUND((F10-D10)*100,2)</f>
        <v>-1.56</v>
      </c>
      <c r="I10" s="203">
        <f>(E10-C10)/C10</f>
        <v>-0.2876423073311607</v>
      </c>
      <c r="J10" s="301">
        <v>267.38600000000002</v>
      </c>
      <c r="K10" s="208">
        <f>J10/$B$8</f>
        <v>3.3141546851760045E-2</v>
      </c>
      <c r="L10" s="206">
        <f>J10-C10</f>
        <v>-169.25699999999995</v>
      </c>
      <c r="M10" s="207">
        <f>ROUND((K10-D10)*100,2)</f>
        <v>-2.1</v>
      </c>
      <c r="N10" s="208">
        <f>(J10-C10)/C10</f>
        <v>-0.38763245946917724</v>
      </c>
      <c r="O10" s="275">
        <v>386.60899999999998</v>
      </c>
      <c r="P10" s="212">
        <f>O10/$B$8</f>
        <v>4.7918815071888943E-2</v>
      </c>
      <c r="Q10" s="210">
        <f>O10-C10</f>
        <v>-50.033999999999992</v>
      </c>
      <c r="R10" s="211">
        <f>ROUND((P10-D10)*100,2)</f>
        <v>-0.62</v>
      </c>
      <c r="S10" s="212">
        <f>(O10-C10)/C10</f>
        <v>-0.114587889878001</v>
      </c>
      <c r="T10" s="302">
        <v>353.66</v>
      </c>
      <c r="U10" s="217">
        <f>T10/$B$8</f>
        <v>4.3834903321764998E-2</v>
      </c>
      <c r="V10" s="215">
        <f>T10-C10</f>
        <v>-82.982999999999947</v>
      </c>
      <c r="W10" s="216">
        <f>ROUND((U10-D10)*100,2)</f>
        <v>-1.03</v>
      </c>
      <c r="X10" s="217">
        <f>(T10-C10)/C10</f>
        <v>-0.19004770487560765</v>
      </c>
      <c r="Y10" s="279">
        <v>331.84399999999999</v>
      </c>
      <c r="Z10" s="221">
        <f>Y10/$B$8</f>
        <v>4.1130887456618741E-2</v>
      </c>
      <c r="AA10" s="219">
        <f>Y10-C10</f>
        <v>-104.79899999999998</v>
      </c>
      <c r="AB10" s="220">
        <f>ROUND((Z10-D10)*100,2)</f>
        <v>-1.3</v>
      </c>
      <c r="AC10" s="221">
        <f>(Y10-C10)/C10</f>
        <v>-0.24001071813815861</v>
      </c>
      <c r="AD10" s="303">
        <v>321.45100000000002</v>
      </c>
      <c r="AE10" s="235">
        <f>AD10/$B$8</f>
        <v>3.9842711948438275E-2</v>
      </c>
      <c r="AF10" s="224">
        <f>AD10-C10</f>
        <v>-115.19199999999995</v>
      </c>
      <c r="AG10" s="225">
        <f>ROUND((AE10-D10)*100,2)</f>
        <v>-1.43</v>
      </c>
      <c r="AH10" s="226">
        <f>(AD10-C10)/C10</f>
        <v>-0.26381277153189209</v>
      </c>
    </row>
    <row r="11" spans="1:34" x14ac:dyDescent="0.2">
      <c r="A11" s="4" t="s">
        <v>1</v>
      </c>
      <c r="B11" s="227"/>
      <c r="C11" s="228">
        <v>1287.0119999999999</v>
      </c>
      <c r="D11" s="305">
        <f t="shared" ref="D11:F13" si="0">C11/$B$8</f>
        <v>0.15952057511155179</v>
      </c>
      <c r="E11" s="263">
        <v>976.99699999999996</v>
      </c>
      <c r="F11" s="203">
        <f t="shared" si="0"/>
        <v>0.12109531482399603</v>
      </c>
      <c r="G11" s="230">
        <f t="shared" ref="G11:G47" si="1">E11-C11</f>
        <v>-310.01499999999999</v>
      </c>
      <c r="H11" s="231">
        <f t="shared" ref="H11:H13" si="2">ROUND((F11-D11)*100,2)</f>
        <v>-3.84</v>
      </c>
      <c r="I11" s="203">
        <f t="shared" ref="I11:I13" si="3">(E11-C11)/C11</f>
        <v>-0.24087964991779409</v>
      </c>
      <c r="J11" s="301">
        <v>818.39</v>
      </c>
      <c r="K11" s="208">
        <f t="shared" ref="K11:K13" si="4">J11/$B$8</f>
        <v>0.10143653941497273</v>
      </c>
      <c r="L11" s="206">
        <f t="shared" ref="L11:L47" si="5">J11-C11</f>
        <v>-468.62199999999996</v>
      </c>
      <c r="M11" s="207">
        <f t="shared" ref="M11:M47" si="6">ROUND((K11-D11)*100,2)</f>
        <v>-5.81</v>
      </c>
      <c r="N11" s="208">
        <f t="shared" ref="N11:N47" si="7">(J11-C11)/C11</f>
        <v>-0.36411626309622597</v>
      </c>
      <c r="O11" s="275">
        <v>1172.6410000000001</v>
      </c>
      <c r="P11" s="212">
        <f t="shared" ref="P11:P13" si="8">O11/$B$8</f>
        <v>0.14534469509172038</v>
      </c>
      <c r="Q11" s="210">
        <f t="shared" ref="Q11:Q47" si="9">O11-C11</f>
        <v>-114.37099999999987</v>
      </c>
      <c r="R11" s="211">
        <f t="shared" ref="R11:R47" si="10">ROUND((P11-D11)*100,2)</f>
        <v>-1.42</v>
      </c>
      <c r="S11" s="212">
        <f t="shared" ref="S11:S47" si="11">(O11-C11)/C11</f>
        <v>-8.8865527283350801E-2</v>
      </c>
      <c r="T11" s="302">
        <v>1047.3430000000001</v>
      </c>
      <c r="U11" s="217">
        <f t="shared" ref="U11:U13" si="12">T11/$B$8</f>
        <v>0.12981445215666834</v>
      </c>
      <c r="V11" s="215">
        <f t="shared" ref="V11:V46" si="13">T11-C11</f>
        <v>-239.66899999999987</v>
      </c>
      <c r="W11" s="216">
        <f t="shared" ref="W11:W47" si="14">ROUND((U11-D11)*100,2)</f>
        <v>-2.97</v>
      </c>
      <c r="X11" s="217">
        <f t="shared" ref="X11:X47" si="15">(T11-C11)/C11</f>
        <v>-0.18622126289420757</v>
      </c>
      <c r="Y11" s="279">
        <v>1087.1780000000001</v>
      </c>
      <c r="Z11" s="221">
        <f t="shared" ref="Z11:Z13" si="16">Y11/$B$8</f>
        <v>0.13475185919682697</v>
      </c>
      <c r="AA11" s="219">
        <f t="shared" ref="AA11:AA47" si="17">Y11-C11</f>
        <v>-199.83399999999983</v>
      </c>
      <c r="AB11" s="220">
        <f t="shared" ref="AB11:AB47" si="18">ROUND((Z11-D11)*100,2)</f>
        <v>-2.48</v>
      </c>
      <c r="AC11" s="221">
        <f t="shared" ref="AC11:AC47" si="19">(Y11-C11)/C11</f>
        <v>-0.15526972553480453</v>
      </c>
      <c r="AD11" s="303">
        <v>1077.193</v>
      </c>
      <c r="AE11" s="235">
        <f t="shared" ref="AE11:AE13" si="20">AD11/$B$8</f>
        <v>0.13351425384234011</v>
      </c>
      <c r="AF11" s="224">
        <f t="shared" ref="AF11:AF47" si="21">AD11-C11</f>
        <v>-209.81899999999996</v>
      </c>
      <c r="AG11" s="225">
        <f t="shared" ref="AG11:AG47" si="22">ROUND((AE11-D11)*100,2)</f>
        <v>-2.6</v>
      </c>
      <c r="AH11" s="226">
        <f t="shared" ref="AH11:AH47" si="23">(AD11-C11)/C11</f>
        <v>-0.1630280059548784</v>
      </c>
    </row>
    <row r="12" spans="1:34" x14ac:dyDescent="0.2">
      <c r="A12" s="4" t="s">
        <v>2</v>
      </c>
      <c r="B12" s="227"/>
      <c r="C12" s="228">
        <v>2621.837</v>
      </c>
      <c r="D12" s="305">
        <f t="shared" si="0"/>
        <v>0.32496740208230046</v>
      </c>
      <c r="E12" s="263">
        <v>2409.3470000000002</v>
      </c>
      <c r="F12" s="203">
        <f t="shared" si="0"/>
        <v>0.29863001983143284</v>
      </c>
      <c r="G12" s="230">
        <f t="shared" si="1"/>
        <v>-212.48999999999978</v>
      </c>
      <c r="H12" s="231">
        <f t="shared" si="2"/>
        <v>-2.63</v>
      </c>
      <c r="I12" s="203">
        <f t="shared" si="3"/>
        <v>-8.1046228274297666E-2</v>
      </c>
      <c r="J12" s="301">
        <v>2056.002</v>
      </c>
      <c r="K12" s="208">
        <f t="shared" si="4"/>
        <v>0.25483415964303419</v>
      </c>
      <c r="L12" s="206">
        <f t="shared" si="5"/>
        <v>-565.83500000000004</v>
      </c>
      <c r="M12" s="207">
        <f t="shared" si="6"/>
        <v>-7.01</v>
      </c>
      <c r="N12" s="208">
        <f t="shared" si="7"/>
        <v>-0.21581623876694089</v>
      </c>
      <c r="O12" s="275">
        <v>2533.67</v>
      </c>
      <c r="P12" s="212">
        <f t="shared" si="8"/>
        <v>0.3140394149727318</v>
      </c>
      <c r="Q12" s="210">
        <f t="shared" si="9"/>
        <v>-88.166999999999916</v>
      </c>
      <c r="R12" s="211">
        <f t="shared" si="10"/>
        <v>-1.0900000000000001</v>
      </c>
      <c r="S12" s="212">
        <f t="shared" si="11"/>
        <v>-3.3627948648218754E-2</v>
      </c>
      <c r="T12" s="302">
        <v>2432.9859999999999</v>
      </c>
      <c r="U12" s="217">
        <f t="shared" si="12"/>
        <v>0.30155999008428358</v>
      </c>
      <c r="V12" s="215">
        <f t="shared" si="13"/>
        <v>-188.85100000000011</v>
      </c>
      <c r="W12" s="216">
        <f t="shared" si="14"/>
        <v>-2.34</v>
      </c>
      <c r="X12" s="217">
        <f t="shared" si="15"/>
        <v>-7.2030030852413829E-2</v>
      </c>
      <c r="Y12" s="279">
        <v>2491.17</v>
      </c>
      <c r="Z12" s="221">
        <f t="shared" si="16"/>
        <v>0.30877169062964799</v>
      </c>
      <c r="AA12" s="219">
        <f t="shared" si="17"/>
        <v>-130.66699999999992</v>
      </c>
      <c r="AB12" s="220">
        <f t="shared" si="18"/>
        <v>-1.62</v>
      </c>
      <c r="AC12" s="221">
        <f t="shared" si="19"/>
        <v>-4.983795712700672E-2</v>
      </c>
      <c r="AD12" s="303">
        <v>2483.3389999999999</v>
      </c>
      <c r="AE12" s="235">
        <f t="shared" si="20"/>
        <v>0.30780106593951412</v>
      </c>
      <c r="AF12" s="224">
        <f t="shared" si="21"/>
        <v>-138.49800000000005</v>
      </c>
      <c r="AG12" s="225">
        <f t="shared" si="22"/>
        <v>-1.72</v>
      </c>
      <c r="AH12" s="226">
        <f t="shared" si="23"/>
        <v>-5.2824794218710031E-2</v>
      </c>
    </row>
    <row r="13" spans="1:34" x14ac:dyDescent="0.2">
      <c r="A13" s="4" t="s">
        <v>3</v>
      </c>
      <c r="B13" s="227"/>
      <c r="C13" s="228">
        <v>3563.5839999999998</v>
      </c>
      <c r="D13" s="305">
        <f t="shared" si="0"/>
        <v>0.44169360436291522</v>
      </c>
      <c r="E13" s="263">
        <v>3486.402</v>
      </c>
      <c r="F13" s="203">
        <f t="shared" si="0"/>
        <v>0.43212716906296478</v>
      </c>
      <c r="G13" s="230">
        <f t="shared" si="1"/>
        <v>-77.181999999999789</v>
      </c>
      <c r="H13" s="231">
        <f t="shared" si="2"/>
        <v>-0.96</v>
      </c>
      <c r="I13" s="203">
        <f t="shared" si="3"/>
        <v>-2.1658532533539211E-2</v>
      </c>
      <c r="J13" s="301">
        <v>3301.4789999999998</v>
      </c>
      <c r="K13" s="208">
        <f t="shared" si="4"/>
        <v>0.40920661874070402</v>
      </c>
      <c r="L13" s="206">
        <f t="shared" si="5"/>
        <v>-262.10500000000002</v>
      </c>
      <c r="M13" s="207">
        <f t="shared" si="6"/>
        <v>-3.25</v>
      </c>
      <c r="N13" s="208">
        <f t="shared" si="7"/>
        <v>-7.3550953197679653E-2</v>
      </c>
      <c r="O13" s="275">
        <v>3522.0369999999998</v>
      </c>
      <c r="P13" s="212">
        <f t="shared" si="8"/>
        <v>0.43654400099157159</v>
      </c>
      <c r="Q13" s="210">
        <f t="shared" si="9"/>
        <v>-41.547000000000025</v>
      </c>
      <c r="R13" s="211">
        <f t="shared" si="10"/>
        <v>-0.51</v>
      </c>
      <c r="S13" s="212">
        <f t="shared" si="11"/>
        <v>-1.1658768251288597E-2</v>
      </c>
      <c r="T13" s="302">
        <v>3478.64</v>
      </c>
      <c r="U13" s="217">
        <f t="shared" si="12"/>
        <v>0.43116509667823499</v>
      </c>
      <c r="V13" s="215">
        <f t="shared" si="13"/>
        <v>-84.94399999999996</v>
      </c>
      <c r="W13" s="216">
        <f t="shared" si="14"/>
        <v>-1.05</v>
      </c>
      <c r="X13" s="217">
        <f t="shared" si="15"/>
        <v>-2.3836676783822119E-2</v>
      </c>
      <c r="Y13" s="279">
        <v>3495.529</v>
      </c>
      <c r="Z13" s="221">
        <f t="shared" si="16"/>
        <v>0.43325842835894895</v>
      </c>
      <c r="AA13" s="219">
        <f t="shared" si="17"/>
        <v>-68.054999999999836</v>
      </c>
      <c r="AB13" s="220">
        <f t="shared" si="18"/>
        <v>-0.84</v>
      </c>
      <c r="AC13" s="221">
        <f t="shared" si="19"/>
        <v>-1.9097346940608061E-2</v>
      </c>
      <c r="AD13" s="303">
        <v>3492.614</v>
      </c>
      <c r="AE13" s="235">
        <f t="shared" si="20"/>
        <v>0.43289712444224093</v>
      </c>
      <c r="AF13" s="224">
        <f t="shared" si="21"/>
        <v>-70.9699999999998</v>
      </c>
      <c r="AG13" s="225">
        <f t="shared" si="22"/>
        <v>-0.88</v>
      </c>
      <c r="AH13" s="226">
        <f t="shared" si="23"/>
        <v>-1.9915343654029145E-2</v>
      </c>
    </row>
    <row r="14" spans="1:34" x14ac:dyDescent="0.2">
      <c r="A14" s="6" t="s">
        <v>112</v>
      </c>
      <c r="B14" s="227">
        <v>5981</v>
      </c>
      <c r="C14" s="228"/>
      <c r="D14" s="305"/>
      <c r="E14" s="263"/>
      <c r="F14" s="203"/>
      <c r="G14" s="230"/>
      <c r="H14" s="304"/>
      <c r="I14" s="203"/>
      <c r="J14" s="301"/>
      <c r="K14" s="208"/>
      <c r="L14" s="206"/>
      <c r="M14" s="207"/>
      <c r="N14" s="208"/>
      <c r="O14" s="275"/>
      <c r="P14" s="212"/>
      <c r="Q14" s="210"/>
      <c r="R14" s="211"/>
      <c r="S14" s="212"/>
      <c r="T14" s="302"/>
      <c r="U14" s="217"/>
      <c r="V14" s="215"/>
      <c r="W14" s="216"/>
      <c r="X14" s="217"/>
      <c r="Y14" s="279"/>
      <c r="Z14" s="221"/>
      <c r="AA14" s="219"/>
      <c r="AB14" s="220"/>
      <c r="AC14" s="221"/>
      <c r="AD14" s="303"/>
      <c r="AE14" s="235"/>
      <c r="AF14" s="224"/>
      <c r="AG14" s="225"/>
      <c r="AH14" s="226"/>
    </row>
    <row r="15" spans="1:34" x14ac:dyDescent="0.2">
      <c r="A15" s="9" t="s">
        <v>13</v>
      </c>
      <c r="B15" s="198"/>
      <c r="C15" s="228"/>
      <c r="D15" s="354"/>
      <c r="E15" s="262"/>
      <c r="F15" s="355"/>
      <c r="G15" s="230"/>
      <c r="H15" s="202"/>
      <c r="I15" s="203"/>
      <c r="J15" s="293"/>
      <c r="K15" s="356"/>
      <c r="L15" s="206"/>
      <c r="M15" s="207"/>
      <c r="N15" s="208"/>
      <c r="O15" s="274"/>
      <c r="P15" s="357"/>
      <c r="Q15" s="210"/>
      <c r="R15" s="211"/>
      <c r="S15" s="212"/>
      <c r="T15" s="296"/>
      <c r="U15" s="358"/>
      <c r="V15" s="215"/>
      <c r="W15" s="216"/>
      <c r="X15" s="217"/>
      <c r="Y15" s="278"/>
      <c r="Z15" s="359"/>
      <c r="AA15" s="219"/>
      <c r="AB15" s="220"/>
      <c r="AC15" s="221"/>
      <c r="AD15" s="299"/>
      <c r="AE15" s="360"/>
      <c r="AF15" s="224"/>
      <c r="AG15" s="225"/>
      <c r="AH15" s="226"/>
    </row>
    <row r="16" spans="1:34" x14ac:dyDescent="0.2">
      <c r="A16" s="4" t="s">
        <v>0</v>
      </c>
      <c r="B16" s="227"/>
      <c r="C16" s="228">
        <v>389.267</v>
      </c>
      <c r="D16" s="305">
        <f>C16/$B$14</f>
        <v>6.5083932452767099E-2</v>
      </c>
      <c r="E16" s="263">
        <v>287.51400000000001</v>
      </c>
      <c r="F16" s="203">
        <f>E16/$B$14</f>
        <v>4.8071225547567299E-2</v>
      </c>
      <c r="G16" s="230">
        <f t="shared" si="1"/>
        <v>-101.75299999999999</v>
      </c>
      <c r="H16" s="231">
        <f t="shared" ref="H16:H19" si="24">ROUND((F16-D16)*100,2)</f>
        <v>-1.7</v>
      </c>
      <c r="I16" s="203">
        <f t="shared" ref="I16:I19" si="25">(E16-C16)/C16</f>
        <v>-0.26139641942419983</v>
      </c>
      <c r="J16" s="301">
        <v>247.58099999999999</v>
      </c>
      <c r="K16" s="208">
        <f>J16/$B$14</f>
        <v>4.1394582845677978E-2</v>
      </c>
      <c r="L16" s="206">
        <f t="shared" si="5"/>
        <v>-141.68600000000001</v>
      </c>
      <c r="M16" s="207">
        <f t="shared" si="6"/>
        <v>-2.37</v>
      </c>
      <c r="N16" s="208">
        <f t="shared" si="7"/>
        <v>-0.36398153452514598</v>
      </c>
      <c r="O16" s="275">
        <v>349.58199999999999</v>
      </c>
      <c r="P16" s="212">
        <f>O16/$B$14</f>
        <v>5.8448754388898176E-2</v>
      </c>
      <c r="Q16" s="210">
        <f t="shared" si="9"/>
        <v>-39.685000000000002</v>
      </c>
      <c r="R16" s="211">
        <f t="shared" si="10"/>
        <v>-0.66</v>
      </c>
      <c r="S16" s="212">
        <f t="shared" si="11"/>
        <v>-0.10194802025345072</v>
      </c>
      <c r="T16" s="302">
        <v>322.94200000000001</v>
      </c>
      <c r="U16" s="217">
        <f>T16/$B$14</f>
        <v>5.3994649724126403E-2</v>
      </c>
      <c r="V16" s="215">
        <f t="shared" si="13"/>
        <v>-66.324999999999989</v>
      </c>
      <c r="W16" s="216">
        <f t="shared" si="14"/>
        <v>-1.1100000000000001</v>
      </c>
      <c r="X16" s="217">
        <f t="shared" si="15"/>
        <v>-0.17038433774247494</v>
      </c>
      <c r="Y16" s="279">
        <v>303.44</v>
      </c>
      <c r="Z16" s="221">
        <f>Y16/$B$14</f>
        <v>5.0733990971409459E-2</v>
      </c>
      <c r="AA16" s="219">
        <f t="shared" si="17"/>
        <v>-85.826999999999998</v>
      </c>
      <c r="AB16" s="220">
        <f t="shared" si="18"/>
        <v>-1.43</v>
      </c>
      <c r="AC16" s="221">
        <f t="shared" si="19"/>
        <v>-0.22048362691931245</v>
      </c>
      <c r="AD16" s="303">
        <v>294.51299999999998</v>
      </c>
      <c r="AE16" s="235">
        <f>AD16/$B$14</f>
        <v>4.9241431198796183E-2</v>
      </c>
      <c r="AF16" s="224">
        <f t="shared" si="21"/>
        <v>-94.754000000000019</v>
      </c>
      <c r="AG16" s="225">
        <f t="shared" si="22"/>
        <v>-1.58</v>
      </c>
      <c r="AH16" s="226">
        <f t="shared" si="23"/>
        <v>-0.24341647249831097</v>
      </c>
    </row>
    <row r="17" spans="1:34" x14ac:dyDescent="0.2">
      <c r="A17" s="4" t="s">
        <v>1</v>
      </c>
      <c r="B17" s="227"/>
      <c r="C17" s="228">
        <v>1022.561</v>
      </c>
      <c r="D17" s="305">
        <f t="shared" ref="D17:F19" si="26">C17/$B$14</f>
        <v>0.17096823273700051</v>
      </c>
      <c r="E17" s="263">
        <v>794.33500000000004</v>
      </c>
      <c r="F17" s="203">
        <f t="shared" si="26"/>
        <v>0.1328097308142451</v>
      </c>
      <c r="G17" s="230">
        <f t="shared" si="1"/>
        <v>-228.226</v>
      </c>
      <c r="H17" s="231">
        <f t="shared" si="24"/>
        <v>-3.82</v>
      </c>
      <c r="I17" s="203">
        <f t="shared" si="25"/>
        <v>-0.22319059694238289</v>
      </c>
      <c r="J17" s="301">
        <v>684.27200000000005</v>
      </c>
      <c r="K17" s="208">
        <f t="shared" ref="K17:K19" si="27">J17/$B$14</f>
        <v>0.11440762414311989</v>
      </c>
      <c r="L17" s="206">
        <f t="shared" si="5"/>
        <v>-338.28899999999999</v>
      </c>
      <c r="M17" s="207">
        <f t="shared" si="6"/>
        <v>-5.66</v>
      </c>
      <c r="N17" s="208">
        <f t="shared" si="7"/>
        <v>-0.33082525150088843</v>
      </c>
      <c r="O17" s="275">
        <v>941.35299999999995</v>
      </c>
      <c r="P17" s="212">
        <f t="shared" ref="P17:P19" si="28">O17/$B$14</f>
        <v>0.15739057013877278</v>
      </c>
      <c r="Q17" s="210">
        <f t="shared" si="9"/>
        <v>-81.208000000000084</v>
      </c>
      <c r="R17" s="211">
        <f t="shared" si="10"/>
        <v>-1.36</v>
      </c>
      <c r="S17" s="212">
        <f t="shared" si="11"/>
        <v>-7.9416289101579343E-2</v>
      </c>
      <c r="T17" s="302">
        <v>845.23</v>
      </c>
      <c r="U17" s="217">
        <f t="shared" ref="U17:U19" si="29">T17/$B$14</f>
        <v>0.14131917739508443</v>
      </c>
      <c r="V17" s="215">
        <f t="shared" si="13"/>
        <v>-177.33100000000002</v>
      </c>
      <c r="W17" s="216">
        <f t="shared" si="14"/>
        <v>-2.96</v>
      </c>
      <c r="X17" s="217">
        <f t="shared" si="15"/>
        <v>-0.17341850510629686</v>
      </c>
      <c r="Y17" s="279">
        <v>866.66099999999994</v>
      </c>
      <c r="Z17" s="221">
        <f t="shared" ref="Z17:Z19" si="30">Y17/$B$14</f>
        <v>0.1449023574653068</v>
      </c>
      <c r="AA17" s="219">
        <f t="shared" si="17"/>
        <v>-155.90000000000009</v>
      </c>
      <c r="AB17" s="220">
        <f t="shared" si="18"/>
        <v>-2.61</v>
      </c>
      <c r="AC17" s="221">
        <f t="shared" si="19"/>
        <v>-0.15246034221919288</v>
      </c>
      <c r="AD17" s="303">
        <v>858.49599999999998</v>
      </c>
      <c r="AE17" s="235">
        <f t="shared" ref="AE17:AE19" si="31">AD17/$B$14</f>
        <v>0.14353720113693361</v>
      </c>
      <c r="AF17" s="224">
        <f t="shared" si="21"/>
        <v>-164.06500000000005</v>
      </c>
      <c r="AG17" s="225">
        <f t="shared" si="22"/>
        <v>-2.74</v>
      </c>
      <c r="AH17" s="226">
        <f t="shared" si="23"/>
        <v>-0.16044519593452131</v>
      </c>
    </row>
    <row r="18" spans="1:34" x14ac:dyDescent="0.2">
      <c r="A18" s="4" t="s">
        <v>2</v>
      </c>
      <c r="B18" s="227"/>
      <c r="C18" s="228">
        <v>1905.3989999999999</v>
      </c>
      <c r="D18" s="305">
        <f t="shared" si="26"/>
        <v>0.31857532185253301</v>
      </c>
      <c r="E18" s="263">
        <v>1740.4760000000001</v>
      </c>
      <c r="F18" s="203">
        <f t="shared" si="26"/>
        <v>0.29100083598060528</v>
      </c>
      <c r="G18" s="230">
        <f t="shared" si="1"/>
        <v>-164.92299999999977</v>
      </c>
      <c r="H18" s="231">
        <f t="shared" si="24"/>
        <v>-2.76</v>
      </c>
      <c r="I18" s="203">
        <f t="shared" si="25"/>
        <v>-8.6555624307559614E-2</v>
      </c>
      <c r="J18" s="301">
        <v>1509.761</v>
      </c>
      <c r="K18" s="208">
        <f t="shared" si="27"/>
        <v>0.25242618291255642</v>
      </c>
      <c r="L18" s="206">
        <f t="shared" si="5"/>
        <v>-395.63799999999992</v>
      </c>
      <c r="M18" s="207">
        <f t="shared" si="6"/>
        <v>-6.61</v>
      </c>
      <c r="N18" s="208">
        <f t="shared" si="7"/>
        <v>-0.20764049944394847</v>
      </c>
      <c r="O18" s="275">
        <v>1842.1</v>
      </c>
      <c r="P18" s="212">
        <f t="shared" si="28"/>
        <v>0.3079919745861896</v>
      </c>
      <c r="Q18" s="210">
        <f t="shared" si="9"/>
        <v>-63.298999999999978</v>
      </c>
      <c r="R18" s="211">
        <f t="shared" si="10"/>
        <v>-1.06</v>
      </c>
      <c r="S18" s="212">
        <f t="shared" si="11"/>
        <v>-3.3220863451696982E-2</v>
      </c>
      <c r="T18" s="302">
        <v>1778.4770000000001</v>
      </c>
      <c r="U18" s="217">
        <f t="shared" si="29"/>
        <v>0.297354455776626</v>
      </c>
      <c r="V18" s="215">
        <f t="shared" si="13"/>
        <v>-126.9219999999998</v>
      </c>
      <c r="W18" s="216">
        <f t="shared" si="14"/>
        <v>-2.12</v>
      </c>
      <c r="X18" s="217">
        <f t="shared" si="15"/>
        <v>-6.6611770028219705E-2</v>
      </c>
      <c r="Y18" s="279">
        <v>1796.6990000000001</v>
      </c>
      <c r="Z18" s="221">
        <f t="shared" si="30"/>
        <v>0.30040110349439897</v>
      </c>
      <c r="AA18" s="219">
        <f t="shared" si="17"/>
        <v>-108.69999999999982</v>
      </c>
      <c r="AB18" s="220">
        <f t="shared" si="18"/>
        <v>-1.82</v>
      </c>
      <c r="AC18" s="221">
        <f t="shared" si="19"/>
        <v>-5.7048418730145142E-2</v>
      </c>
      <c r="AD18" s="303">
        <v>1790.3489999999999</v>
      </c>
      <c r="AE18" s="235">
        <f t="shared" si="31"/>
        <v>0.29933940812573145</v>
      </c>
      <c r="AF18" s="224">
        <f t="shared" si="21"/>
        <v>-115.04999999999995</v>
      </c>
      <c r="AG18" s="225">
        <f t="shared" si="22"/>
        <v>-1.92</v>
      </c>
      <c r="AH18" s="226">
        <f t="shared" si="23"/>
        <v>-6.038105404694763E-2</v>
      </c>
    </row>
    <row r="19" spans="1:34" x14ac:dyDescent="0.2">
      <c r="A19" s="4" t="s">
        <v>3</v>
      </c>
      <c r="B19" s="227"/>
      <c r="C19" s="228">
        <v>2527.0650000000001</v>
      </c>
      <c r="D19" s="305">
        <f t="shared" si="26"/>
        <v>0.42251546564119713</v>
      </c>
      <c r="E19" s="263">
        <v>2456.8760000000002</v>
      </c>
      <c r="F19" s="203">
        <f t="shared" si="26"/>
        <v>0.41078013710081929</v>
      </c>
      <c r="G19" s="230">
        <f t="shared" si="1"/>
        <v>-70.188999999999851</v>
      </c>
      <c r="H19" s="231">
        <f t="shared" si="24"/>
        <v>-1.17</v>
      </c>
      <c r="I19" s="203">
        <f t="shared" si="25"/>
        <v>-2.777490883693132E-2</v>
      </c>
      <c r="J19" s="301">
        <v>2282.6179999999999</v>
      </c>
      <c r="K19" s="208">
        <f t="shared" si="27"/>
        <v>0.38164487543888981</v>
      </c>
      <c r="L19" s="206">
        <f t="shared" si="5"/>
        <v>-244.44700000000012</v>
      </c>
      <c r="M19" s="207">
        <f t="shared" si="6"/>
        <v>-4.09</v>
      </c>
      <c r="N19" s="208">
        <f t="shared" si="7"/>
        <v>-9.6731583872991037E-2</v>
      </c>
      <c r="O19" s="275">
        <v>2491.2170000000001</v>
      </c>
      <c r="P19" s="212">
        <f t="shared" si="28"/>
        <v>0.41652181909379704</v>
      </c>
      <c r="Q19" s="210">
        <f t="shared" si="9"/>
        <v>-35.847999999999956</v>
      </c>
      <c r="R19" s="211">
        <f t="shared" si="10"/>
        <v>-0.6</v>
      </c>
      <c r="S19" s="212">
        <f t="shared" si="11"/>
        <v>-1.4185626408501545E-2</v>
      </c>
      <c r="T19" s="302">
        <v>2454.681</v>
      </c>
      <c r="U19" s="217">
        <f t="shared" si="29"/>
        <v>0.41041314161511455</v>
      </c>
      <c r="V19" s="215">
        <f t="shared" si="13"/>
        <v>-72.384000000000015</v>
      </c>
      <c r="W19" s="216">
        <f t="shared" si="14"/>
        <v>-1.21</v>
      </c>
      <c r="X19" s="217">
        <f t="shared" si="15"/>
        <v>-2.8643505410426727E-2</v>
      </c>
      <c r="Y19" s="279">
        <v>2462.9569999999999</v>
      </c>
      <c r="Z19" s="221">
        <f t="shared" si="30"/>
        <v>0.41179685671292426</v>
      </c>
      <c r="AA19" s="219">
        <f t="shared" si="17"/>
        <v>-64.108000000000175</v>
      </c>
      <c r="AB19" s="220">
        <f t="shared" si="18"/>
        <v>-1.07</v>
      </c>
      <c r="AC19" s="221">
        <f t="shared" si="19"/>
        <v>-2.5368559969767369E-2</v>
      </c>
      <c r="AD19" s="303">
        <v>2460.3960000000002</v>
      </c>
      <c r="AE19" s="235">
        <f t="shared" si="31"/>
        <v>0.41136866744691525</v>
      </c>
      <c r="AF19" s="224">
        <f t="shared" si="21"/>
        <v>-66.668999999999869</v>
      </c>
      <c r="AG19" s="225">
        <f t="shared" si="22"/>
        <v>-1.1100000000000001</v>
      </c>
      <c r="AH19" s="226">
        <f t="shared" si="23"/>
        <v>-2.6381988591508278E-2</v>
      </c>
    </row>
    <row r="20" spans="1:34" x14ac:dyDescent="0.2">
      <c r="A20" s="1" t="s">
        <v>60</v>
      </c>
      <c r="B20" s="227">
        <v>2087</v>
      </c>
      <c r="C20" s="228"/>
      <c r="D20" s="305"/>
      <c r="E20" s="263"/>
      <c r="F20" s="203"/>
      <c r="G20" s="230"/>
      <c r="H20" s="304"/>
      <c r="I20" s="203"/>
      <c r="J20" s="301"/>
      <c r="K20" s="208"/>
      <c r="L20" s="206"/>
      <c r="M20" s="207"/>
      <c r="N20" s="208"/>
      <c r="O20" s="275"/>
      <c r="P20" s="212"/>
      <c r="Q20" s="210"/>
      <c r="R20" s="211"/>
      <c r="S20" s="212"/>
      <c r="T20" s="302"/>
      <c r="U20" s="217"/>
      <c r="V20" s="215"/>
      <c r="W20" s="216"/>
      <c r="X20" s="217"/>
      <c r="Y20" s="279"/>
      <c r="Z20" s="221"/>
      <c r="AA20" s="219"/>
      <c r="AB20" s="220"/>
      <c r="AC20" s="221"/>
      <c r="AD20" s="303"/>
      <c r="AE20" s="235"/>
      <c r="AF20" s="224"/>
      <c r="AG20" s="225"/>
      <c r="AH20" s="226"/>
    </row>
    <row r="21" spans="1:34" x14ac:dyDescent="0.2">
      <c r="A21" s="9" t="s">
        <v>13</v>
      </c>
      <c r="B21" s="198"/>
      <c r="C21" s="199"/>
      <c r="D21" s="354"/>
      <c r="E21" s="262"/>
      <c r="F21" s="355"/>
      <c r="G21" s="230"/>
      <c r="H21" s="202"/>
      <c r="I21" s="203"/>
      <c r="J21" s="293"/>
      <c r="K21" s="356"/>
      <c r="L21" s="206"/>
      <c r="M21" s="207"/>
      <c r="N21" s="208"/>
      <c r="O21" s="274"/>
      <c r="P21" s="357"/>
      <c r="Q21" s="210"/>
      <c r="R21" s="211"/>
      <c r="S21" s="212"/>
      <c r="T21" s="296"/>
      <c r="U21" s="358"/>
      <c r="V21" s="215"/>
      <c r="W21" s="216"/>
      <c r="X21" s="217"/>
      <c r="Y21" s="278"/>
      <c r="Z21" s="359"/>
      <c r="AA21" s="219"/>
      <c r="AB21" s="220"/>
      <c r="AC21" s="221"/>
      <c r="AD21" s="299"/>
      <c r="AE21" s="360"/>
      <c r="AF21" s="224"/>
      <c r="AG21" s="225"/>
      <c r="AH21" s="226"/>
    </row>
    <row r="22" spans="1:34" x14ac:dyDescent="0.2">
      <c r="A22" s="4" t="s">
        <v>0</v>
      </c>
      <c r="B22" s="227"/>
      <c r="C22" s="228">
        <v>47.375999999999998</v>
      </c>
      <c r="D22" s="305">
        <f>C22/$B$20</f>
        <v>2.2700527072352657E-2</v>
      </c>
      <c r="E22" s="263">
        <v>23.532</v>
      </c>
      <c r="F22" s="203">
        <f>E22/$B$20</f>
        <v>1.1275515093435554E-2</v>
      </c>
      <c r="G22" s="230">
        <f t="shared" si="1"/>
        <v>-23.843999999999998</v>
      </c>
      <c r="H22" s="231">
        <f t="shared" ref="H22:H25" si="32">ROUND((F22-D22)*100,2)</f>
        <v>-1.1399999999999999</v>
      </c>
      <c r="I22" s="203">
        <f t="shared" ref="I22:I25" si="33">(E22-C22)/C22</f>
        <v>-0.50329280648429586</v>
      </c>
      <c r="J22" s="301">
        <v>19.805</v>
      </c>
      <c r="K22" s="208">
        <f>J22/$B$20</f>
        <v>9.4896981312889307E-3</v>
      </c>
      <c r="L22" s="206">
        <f t="shared" si="5"/>
        <v>-27.570999999999998</v>
      </c>
      <c r="M22" s="207">
        <f t="shared" si="6"/>
        <v>-1.32</v>
      </c>
      <c r="N22" s="208">
        <f t="shared" si="7"/>
        <v>-0.58196133063154343</v>
      </c>
      <c r="O22" s="275">
        <v>37.027000000000001</v>
      </c>
      <c r="P22" s="212">
        <f>O22/$B$20</f>
        <v>1.7741734547196932E-2</v>
      </c>
      <c r="Q22" s="210">
        <f t="shared" si="9"/>
        <v>-10.348999999999997</v>
      </c>
      <c r="R22" s="211">
        <f t="shared" si="10"/>
        <v>-0.5</v>
      </c>
      <c r="S22" s="212">
        <f t="shared" si="11"/>
        <v>-0.21844393785883143</v>
      </c>
      <c r="T22" s="302">
        <v>30.718</v>
      </c>
      <c r="U22" s="217">
        <f>T22/$B$20</f>
        <v>1.4718735026353617E-2</v>
      </c>
      <c r="V22" s="215">
        <f t="shared" si="13"/>
        <v>-16.657999999999998</v>
      </c>
      <c r="W22" s="216">
        <f t="shared" si="14"/>
        <v>-0.8</v>
      </c>
      <c r="X22" s="217">
        <f t="shared" si="15"/>
        <v>-0.35161263086794997</v>
      </c>
      <c r="Y22" s="279">
        <v>28.404</v>
      </c>
      <c r="Z22" s="221">
        <f>Y22/$B$20</f>
        <v>1.3609966459032103E-2</v>
      </c>
      <c r="AA22" s="219">
        <f t="shared" si="17"/>
        <v>-18.971999999999998</v>
      </c>
      <c r="AB22" s="220">
        <f t="shared" si="18"/>
        <v>-0.91</v>
      </c>
      <c r="AC22" s="221">
        <f t="shared" si="19"/>
        <v>-0.40045592705167171</v>
      </c>
      <c r="AD22" s="303">
        <v>26.937999999999999</v>
      </c>
      <c r="AE22" s="235">
        <f>AD22/$B$20</f>
        <v>1.2907522759942501E-2</v>
      </c>
      <c r="AF22" s="224">
        <f t="shared" si="21"/>
        <v>-20.437999999999999</v>
      </c>
      <c r="AG22" s="225">
        <f t="shared" si="22"/>
        <v>-0.98</v>
      </c>
      <c r="AH22" s="226">
        <f t="shared" si="23"/>
        <v>-0.43139986491050319</v>
      </c>
    </row>
    <row r="23" spans="1:34" x14ac:dyDescent="0.2">
      <c r="A23" s="4" t="s">
        <v>1</v>
      </c>
      <c r="B23" s="227"/>
      <c r="C23" s="228">
        <v>264.45100000000002</v>
      </c>
      <c r="D23" s="305">
        <f t="shared" ref="D23:F25" si="34">C23/$B$20</f>
        <v>0.12671346430282704</v>
      </c>
      <c r="E23" s="263">
        <v>182.66200000000001</v>
      </c>
      <c r="F23" s="203">
        <f t="shared" si="34"/>
        <v>8.7523718255869673E-2</v>
      </c>
      <c r="G23" s="230">
        <f t="shared" si="1"/>
        <v>-81.789000000000016</v>
      </c>
      <c r="H23" s="231">
        <f t="shared" si="32"/>
        <v>-3.92</v>
      </c>
      <c r="I23" s="203">
        <f t="shared" si="33"/>
        <v>-0.30927846746656285</v>
      </c>
      <c r="J23" s="301">
        <v>134.11799999999999</v>
      </c>
      <c r="K23" s="208">
        <f t="shared" ref="K23:K25" si="35">J23/$B$20</f>
        <v>6.4263536176329655E-2</v>
      </c>
      <c r="L23" s="206">
        <f t="shared" si="5"/>
        <v>-130.33300000000003</v>
      </c>
      <c r="M23" s="207">
        <f t="shared" si="6"/>
        <v>-6.24</v>
      </c>
      <c r="N23" s="208">
        <f t="shared" si="7"/>
        <v>-0.49284366479990627</v>
      </c>
      <c r="O23" s="275">
        <v>231.28800000000001</v>
      </c>
      <c r="P23" s="212">
        <f t="shared" ref="P23:P25" si="36">O23/$B$20</f>
        <v>0.11082319118351701</v>
      </c>
      <c r="Q23" s="210">
        <f t="shared" si="9"/>
        <v>-33.163000000000011</v>
      </c>
      <c r="R23" s="211">
        <f t="shared" si="10"/>
        <v>-1.59</v>
      </c>
      <c r="S23" s="212">
        <f t="shared" si="11"/>
        <v>-0.12540319378637255</v>
      </c>
      <c r="T23" s="302">
        <v>202.113</v>
      </c>
      <c r="U23" s="217">
        <f t="shared" ref="U23:U25" si="37">T23/$B$20</f>
        <v>9.6843794920939141E-2</v>
      </c>
      <c r="V23" s="215">
        <f t="shared" si="13"/>
        <v>-62.338000000000022</v>
      </c>
      <c r="W23" s="216">
        <f t="shared" si="14"/>
        <v>-2.99</v>
      </c>
      <c r="X23" s="217">
        <f t="shared" si="15"/>
        <v>-0.23572608914316837</v>
      </c>
      <c r="Y23" s="279">
        <v>220.517</v>
      </c>
      <c r="Z23" s="221">
        <f t="shared" ref="Z23:Z25" si="38">Y23/$B$20</f>
        <v>0.1056621945376138</v>
      </c>
      <c r="AA23" s="219">
        <f t="shared" si="17"/>
        <v>-43.934000000000026</v>
      </c>
      <c r="AB23" s="220">
        <f t="shared" si="18"/>
        <v>-2.11</v>
      </c>
      <c r="AC23" s="221">
        <f t="shared" si="19"/>
        <v>-0.16613285637036737</v>
      </c>
      <c r="AD23" s="303">
        <v>218.697</v>
      </c>
      <c r="AE23" s="235">
        <f t="shared" ref="AE23:AE25" si="39">AD23/$B$20</f>
        <v>0.10479012937230474</v>
      </c>
      <c r="AF23" s="224">
        <f t="shared" si="21"/>
        <v>-45.754000000000019</v>
      </c>
      <c r="AG23" s="225">
        <f t="shared" si="22"/>
        <v>-2.19</v>
      </c>
      <c r="AH23" s="226">
        <f t="shared" si="23"/>
        <v>-0.17301503870282214</v>
      </c>
    </row>
    <row r="24" spans="1:34" x14ac:dyDescent="0.2">
      <c r="A24" s="4" t="s">
        <v>2</v>
      </c>
      <c r="B24" s="227"/>
      <c r="C24" s="228">
        <v>716.43799999999999</v>
      </c>
      <c r="D24" s="305">
        <f t="shared" si="34"/>
        <v>0.34328605654048872</v>
      </c>
      <c r="E24" s="263">
        <v>668.87099999999998</v>
      </c>
      <c r="F24" s="203">
        <f t="shared" si="34"/>
        <v>0.32049401054144705</v>
      </c>
      <c r="G24" s="230">
        <f t="shared" si="1"/>
        <v>-47.567000000000007</v>
      </c>
      <c r="H24" s="231">
        <f t="shared" si="32"/>
        <v>-2.2799999999999998</v>
      </c>
      <c r="I24" s="203">
        <f t="shared" si="33"/>
        <v>-6.6393742375474227E-2</v>
      </c>
      <c r="J24" s="301">
        <v>546.24099999999999</v>
      </c>
      <c r="K24" s="208">
        <f t="shared" si="35"/>
        <v>0.26173502635361762</v>
      </c>
      <c r="L24" s="206">
        <f t="shared" si="5"/>
        <v>-170.197</v>
      </c>
      <c r="M24" s="207">
        <f t="shared" si="6"/>
        <v>-8.16</v>
      </c>
      <c r="N24" s="208">
        <f t="shared" si="7"/>
        <v>-0.2375599842554415</v>
      </c>
      <c r="O24" s="275">
        <v>691.57</v>
      </c>
      <c r="P24" s="212">
        <f t="shared" si="36"/>
        <v>0.33137038811691427</v>
      </c>
      <c r="Q24" s="210">
        <f t="shared" si="9"/>
        <v>-24.867999999999938</v>
      </c>
      <c r="R24" s="211">
        <f t="shared" si="10"/>
        <v>-1.19</v>
      </c>
      <c r="S24" s="212">
        <f t="shared" si="11"/>
        <v>-3.471060998997811E-2</v>
      </c>
      <c r="T24" s="302">
        <v>654.50900000000001</v>
      </c>
      <c r="U24" s="217">
        <f t="shared" si="37"/>
        <v>0.31361236224245331</v>
      </c>
      <c r="V24" s="215">
        <f t="shared" si="13"/>
        <v>-61.928999999999974</v>
      </c>
      <c r="W24" s="216">
        <f t="shared" si="14"/>
        <v>-2.97</v>
      </c>
      <c r="X24" s="217">
        <f t="shared" si="15"/>
        <v>-8.6440138574447434E-2</v>
      </c>
      <c r="Y24" s="279">
        <v>694.471</v>
      </c>
      <c r="Z24" s="221">
        <f t="shared" si="38"/>
        <v>0.33276042165788211</v>
      </c>
      <c r="AA24" s="219">
        <f t="shared" si="17"/>
        <v>-21.966999999999985</v>
      </c>
      <c r="AB24" s="220">
        <f t="shared" si="18"/>
        <v>-1.05</v>
      </c>
      <c r="AC24" s="221">
        <f t="shared" si="19"/>
        <v>-3.0661411036265504E-2</v>
      </c>
      <c r="AD24" s="303">
        <v>692.99</v>
      </c>
      <c r="AE24" s="235">
        <f t="shared" si="39"/>
        <v>0.33205079060852899</v>
      </c>
      <c r="AF24" s="224">
        <f t="shared" si="21"/>
        <v>-23.447999999999979</v>
      </c>
      <c r="AG24" s="225">
        <f t="shared" si="22"/>
        <v>-1.1200000000000001</v>
      </c>
      <c r="AH24" s="226">
        <f t="shared" si="23"/>
        <v>-3.2728582236006436E-2</v>
      </c>
    </row>
    <row r="25" spans="1:34" x14ac:dyDescent="0.2">
      <c r="A25" s="4" t="s">
        <v>3</v>
      </c>
      <c r="B25" s="227"/>
      <c r="C25" s="228">
        <v>1036.519</v>
      </c>
      <c r="D25" s="305">
        <f t="shared" si="34"/>
        <v>0.49665500718735028</v>
      </c>
      <c r="E25" s="263">
        <v>1029.5260000000001</v>
      </c>
      <c r="F25" s="203">
        <f t="shared" si="34"/>
        <v>0.49330426449448972</v>
      </c>
      <c r="G25" s="230">
        <f t="shared" si="1"/>
        <v>-6.9929999999999382</v>
      </c>
      <c r="H25" s="231">
        <f t="shared" si="32"/>
        <v>-0.34</v>
      </c>
      <c r="I25" s="203">
        <f t="shared" si="33"/>
        <v>-6.7466201777294371E-3</v>
      </c>
      <c r="J25" s="301">
        <v>1018.861</v>
      </c>
      <c r="K25" s="208">
        <f t="shared" si="35"/>
        <v>0.4881940584571155</v>
      </c>
      <c r="L25" s="206">
        <f t="shared" si="5"/>
        <v>-17.658000000000015</v>
      </c>
      <c r="M25" s="207">
        <f t="shared" si="6"/>
        <v>-0.85</v>
      </c>
      <c r="N25" s="208">
        <f t="shared" si="7"/>
        <v>-1.7035867166930868E-2</v>
      </c>
      <c r="O25" s="275">
        <v>1030.82</v>
      </c>
      <c r="P25" s="212">
        <f t="shared" si="36"/>
        <v>0.4939242932438907</v>
      </c>
      <c r="Q25" s="210">
        <f t="shared" si="9"/>
        <v>-5.6990000000000691</v>
      </c>
      <c r="R25" s="211">
        <f t="shared" si="10"/>
        <v>-0.27</v>
      </c>
      <c r="S25" s="212">
        <f t="shared" si="11"/>
        <v>-5.4982108383928021E-3</v>
      </c>
      <c r="T25" s="302">
        <v>1023.9589999999999</v>
      </c>
      <c r="U25" s="217">
        <f t="shared" si="37"/>
        <v>0.4906367992333493</v>
      </c>
      <c r="V25" s="215">
        <f t="shared" si="13"/>
        <v>-12.560000000000059</v>
      </c>
      <c r="W25" s="216">
        <f t="shared" si="14"/>
        <v>-0.6</v>
      </c>
      <c r="X25" s="217">
        <f t="shared" si="15"/>
        <v>-1.2117481686298138E-2</v>
      </c>
      <c r="Y25" s="279">
        <v>1032.5719999999999</v>
      </c>
      <c r="Z25" s="221">
        <f t="shared" si="38"/>
        <v>0.49476377575467173</v>
      </c>
      <c r="AA25" s="219">
        <f t="shared" si="17"/>
        <v>-3.9470000000001164</v>
      </c>
      <c r="AB25" s="220">
        <f t="shared" si="18"/>
        <v>-0.19</v>
      </c>
      <c r="AC25" s="221">
        <f t="shared" si="19"/>
        <v>-3.8079379152722876E-3</v>
      </c>
      <c r="AD25" s="303">
        <v>1032.2180000000001</v>
      </c>
      <c r="AE25" s="235">
        <f t="shared" si="39"/>
        <v>0.49459415428845238</v>
      </c>
      <c r="AF25" s="224">
        <f t="shared" si="21"/>
        <v>-4.3009999999999309</v>
      </c>
      <c r="AG25" s="225">
        <f t="shared" si="22"/>
        <v>-0.21</v>
      </c>
      <c r="AH25" s="226">
        <f t="shared" si="23"/>
        <v>-4.1494656634368798E-3</v>
      </c>
    </row>
    <row r="26" spans="1:34" x14ac:dyDescent="0.2">
      <c r="A26" s="9" t="s">
        <v>19</v>
      </c>
      <c r="B26" s="198"/>
      <c r="C26" s="199"/>
      <c r="D26" s="354"/>
      <c r="E26" s="262"/>
      <c r="F26" s="355"/>
      <c r="G26" s="230"/>
      <c r="H26" s="304"/>
      <c r="I26" s="203"/>
      <c r="J26" s="293"/>
      <c r="K26" s="356"/>
      <c r="L26" s="206"/>
      <c r="M26" s="207"/>
      <c r="N26" s="208"/>
      <c r="O26" s="274"/>
      <c r="P26" s="357"/>
      <c r="Q26" s="210"/>
      <c r="R26" s="211"/>
      <c r="S26" s="212"/>
      <c r="T26" s="296"/>
      <c r="U26" s="358"/>
      <c r="V26" s="215"/>
      <c r="W26" s="216"/>
      <c r="X26" s="217"/>
      <c r="Y26" s="278"/>
      <c r="Z26" s="359"/>
      <c r="AA26" s="219"/>
      <c r="AB26" s="220"/>
      <c r="AC26" s="221"/>
      <c r="AD26" s="299"/>
      <c r="AE26" s="360"/>
      <c r="AF26" s="224"/>
      <c r="AG26" s="225"/>
      <c r="AH26" s="226"/>
    </row>
    <row r="27" spans="1:34" x14ac:dyDescent="0.2">
      <c r="A27" s="4" t="s">
        <v>6</v>
      </c>
      <c r="B27" s="227">
        <v>1326</v>
      </c>
      <c r="C27" s="228"/>
      <c r="D27" s="305"/>
      <c r="E27" s="263"/>
      <c r="F27" s="203"/>
      <c r="G27" s="230"/>
      <c r="H27" s="304"/>
      <c r="I27" s="203"/>
      <c r="J27" s="301"/>
      <c r="K27" s="208"/>
      <c r="L27" s="206"/>
      <c r="M27" s="207"/>
      <c r="N27" s="208"/>
      <c r="O27" s="275"/>
      <c r="P27" s="212"/>
      <c r="Q27" s="210"/>
      <c r="R27" s="211"/>
      <c r="S27" s="212"/>
      <c r="T27" s="302"/>
      <c r="U27" s="217"/>
      <c r="V27" s="215"/>
      <c r="W27" s="216"/>
      <c r="X27" s="217"/>
      <c r="Y27" s="279"/>
      <c r="Z27" s="221"/>
      <c r="AA27" s="219"/>
      <c r="AB27" s="220"/>
      <c r="AC27" s="221"/>
      <c r="AD27" s="303"/>
      <c r="AE27" s="235"/>
      <c r="AF27" s="224"/>
      <c r="AG27" s="225"/>
      <c r="AH27" s="226"/>
    </row>
    <row r="28" spans="1:34" x14ac:dyDescent="0.2">
      <c r="A28" s="10" t="s">
        <v>0</v>
      </c>
      <c r="B28" s="227"/>
      <c r="C28" s="228">
        <v>15.323</v>
      </c>
      <c r="D28" s="305">
        <f>C28/$B$27</f>
        <v>1.155580693815988E-2</v>
      </c>
      <c r="E28" s="263">
        <v>10.46</v>
      </c>
      <c r="F28" s="203">
        <f>E28/$B$27</f>
        <v>7.8883861236802421E-3</v>
      </c>
      <c r="G28" s="230">
        <f t="shared" si="1"/>
        <v>-4.8629999999999995</v>
      </c>
      <c r="H28" s="231">
        <f t="shared" ref="H28:H31" si="40">ROUND((F28-D28)*100,2)</f>
        <v>-0.37</v>
      </c>
      <c r="I28" s="203">
        <f t="shared" ref="I28:I31" si="41">(E28-C28)/C28</f>
        <v>-0.31736605103439269</v>
      </c>
      <c r="J28" s="301">
        <v>8.0180000000000007</v>
      </c>
      <c r="K28" s="208">
        <f>J28/$B$27</f>
        <v>6.0467571644042236E-3</v>
      </c>
      <c r="L28" s="206">
        <f t="shared" si="5"/>
        <v>-7.3049999999999997</v>
      </c>
      <c r="M28" s="207">
        <f t="shared" si="6"/>
        <v>-0.55000000000000004</v>
      </c>
      <c r="N28" s="208">
        <f t="shared" si="7"/>
        <v>-0.47673432095542645</v>
      </c>
      <c r="O28" s="275">
        <v>12.775</v>
      </c>
      <c r="P28" s="212">
        <f>O28/$B$27</f>
        <v>9.6342383107088994E-3</v>
      </c>
      <c r="Q28" s="210">
        <f t="shared" si="9"/>
        <v>-2.548</v>
      </c>
      <c r="R28" s="211">
        <f t="shared" si="10"/>
        <v>-0.19</v>
      </c>
      <c r="S28" s="212">
        <f t="shared" si="11"/>
        <v>-0.16628597533120146</v>
      </c>
      <c r="T28" s="302">
        <v>12.029</v>
      </c>
      <c r="U28" s="217">
        <f>T28/$B$27</f>
        <v>9.0716440422322769E-3</v>
      </c>
      <c r="V28" s="215">
        <f t="shared" si="13"/>
        <v>-3.2940000000000005</v>
      </c>
      <c r="W28" s="216">
        <f t="shared" si="14"/>
        <v>-0.25</v>
      </c>
      <c r="X28" s="217">
        <f t="shared" si="15"/>
        <v>-0.21497095868955168</v>
      </c>
      <c r="Y28" s="279">
        <v>11.602</v>
      </c>
      <c r="Z28" s="221">
        <f>Y28/$B$27</f>
        <v>8.7496229260935147E-3</v>
      </c>
      <c r="AA28" s="219">
        <f t="shared" si="17"/>
        <v>-3.7210000000000001</v>
      </c>
      <c r="AB28" s="220">
        <f t="shared" si="18"/>
        <v>-0.28000000000000003</v>
      </c>
      <c r="AC28" s="221">
        <f t="shared" si="19"/>
        <v>-0.24283756444560464</v>
      </c>
      <c r="AD28" s="303">
        <v>11.417</v>
      </c>
      <c r="AE28" s="235">
        <f>AD28/$B$27</f>
        <v>8.6101055806938158E-3</v>
      </c>
      <c r="AF28" s="224">
        <f t="shared" si="21"/>
        <v>-3.9060000000000006</v>
      </c>
      <c r="AG28" s="225">
        <f t="shared" si="22"/>
        <v>-0.28999999999999998</v>
      </c>
      <c r="AH28" s="226">
        <f t="shared" si="23"/>
        <v>-0.25491091822750117</v>
      </c>
    </row>
    <row r="29" spans="1:34" x14ac:dyDescent="0.2">
      <c r="A29" s="10" t="s">
        <v>1</v>
      </c>
      <c r="B29" s="227"/>
      <c r="C29" s="228">
        <v>105.52800000000001</v>
      </c>
      <c r="D29" s="305">
        <f t="shared" ref="D29:F31" si="42">C29/$B$27</f>
        <v>7.9583710407239827E-2</v>
      </c>
      <c r="E29" s="263">
        <v>70.173000000000002</v>
      </c>
      <c r="F29" s="203">
        <f t="shared" si="42"/>
        <v>5.2920814479638013E-2</v>
      </c>
      <c r="G29" s="230">
        <f t="shared" si="1"/>
        <v>-35.355000000000004</v>
      </c>
      <c r="H29" s="231">
        <f t="shared" si="40"/>
        <v>-2.67</v>
      </c>
      <c r="I29" s="203">
        <f t="shared" si="41"/>
        <v>-0.33502956561291791</v>
      </c>
      <c r="J29" s="301">
        <v>53.213000000000001</v>
      </c>
      <c r="K29" s="208">
        <f t="shared" ref="K29:K31" si="43">J29/$B$27</f>
        <v>4.0130467571644041E-2</v>
      </c>
      <c r="L29" s="206">
        <f t="shared" si="5"/>
        <v>-52.315000000000005</v>
      </c>
      <c r="M29" s="207">
        <f t="shared" si="6"/>
        <v>-3.95</v>
      </c>
      <c r="N29" s="208">
        <f t="shared" si="7"/>
        <v>-0.49574520506405884</v>
      </c>
      <c r="O29" s="275">
        <v>91.317999999999998</v>
      </c>
      <c r="P29" s="212">
        <f t="shared" ref="P29:P31" si="44">O29/$B$27</f>
        <v>6.8867269984917046E-2</v>
      </c>
      <c r="Q29" s="210">
        <f t="shared" si="9"/>
        <v>-14.210000000000008</v>
      </c>
      <c r="R29" s="211">
        <f t="shared" si="10"/>
        <v>-1.07</v>
      </c>
      <c r="S29" s="212">
        <f t="shared" si="11"/>
        <v>-0.13465620498824962</v>
      </c>
      <c r="T29" s="302">
        <v>76.772000000000006</v>
      </c>
      <c r="U29" s="217">
        <f t="shared" ref="U29:U31" si="45">T29/$B$27</f>
        <v>5.78974358974359E-2</v>
      </c>
      <c r="V29" s="215">
        <f t="shared" si="13"/>
        <v>-28.756</v>
      </c>
      <c r="W29" s="216">
        <f t="shared" si="14"/>
        <v>-2.17</v>
      </c>
      <c r="X29" s="217">
        <f t="shared" si="15"/>
        <v>-0.27249639905996509</v>
      </c>
      <c r="Y29" s="279">
        <v>86.58</v>
      </c>
      <c r="Z29" s="221">
        <f t="shared" ref="Z29:Z31" si="46">Y29/$B$27</f>
        <v>6.5294117647058822E-2</v>
      </c>
      <c r="AA29" s="219">
        <f t="shared" si="17"/>
        <v>-18.948000000000008</v>
      </c>
      <c r="AB29" s="220">
        <f t="shared" si="18"/>
        <v>-1.43</v>
      </c>
      <c r="AC29" s="221">
        <f t="shared" si="19"/>
        <v>-0.17955424152831481</v>
      </c>
      <c r="AD29" s="303">
        <v>86.58</v>
      </c>
      <c r="AE29" s="235">
        <f t="shared" ref="AE29:AE31" si="47">AD29/$B$27</f>
        <v>6.5294117647058822E-2</v>
      </c>
      <c r="AF29" s="224">
        <f t="shared" si="21"/>
        <v>-18.948000000000008</v>
      </c>
      <c r="AG29" s="225">
        <f t="shared" si="22"/>
        <v>-1.43</v>
      </c>
      <c r="AH29" s="226">
        <f t="shared" si="23"/>
        <v>-0.17955424152831481</v>
      </c>
    </row>
    <row r="30" spans="1:34" x14ac:dyDescent="0.2">
      <c r="A30" s="10" t="s">
        <v>2</v>
      </c>
      <c r="B30" s="227"/>
      <c r="C30" s="228">
        <v>315.40499999999997</v>
      </c>
      <c r="D30" s="305">
        <f t="shared" si="42"/>
        <v>0.23786199095022623</v>
      </c>
      <c r="E30" s="263">
        <v>297.23599999999999</v>
      </c>
      <c r="F30" s="203">
        <f t="shared" si="42"/>
        <v>0.22415987933634993</v>
      </c>
      <c r="G30" s="230">
        <f t="shared" si="1"/>
        <v>-18.168999999999983</v>
      </c>
      <c r="H30" s="231">
        <f t="shared" si="40"/>
        <v>-1.37</v>
      </c>
      <c r="I30" s="203">
        <f t="shared" si="41"/>
        <v>-5.7605301120781167E-2</v>
      </c>
      <c r="J30" s="301">
        <v>242.68899999999999</v>
      </c>
      <c r="K30" s="208">
        <f t="shared" si="43"/>
        <v>0.18302337858220211</v>
      </c>
      <c r="L30" s="206">
        <f t="shared" si="5"/>
        <v>-72.71599999999998</v>
      </c>
      <c r="M30" s="207">
        <f t="shared" si="6"/>
        <v>-5.48</v>
      </c>
      <c r="N30" s="208">
        <f t="shared" si="7"/>
        <v>-0.23054802555444584</v>
      </c>
      <c r="O30" s="275">
        <v>302.60300000000001</v>
      </c>
      <c r="P30" s="212">
        <f t="shared" si="44"/>
        <v>0.22820739064856713</v>
      </c>
      <c r="Q30" s="210">
        <f t="shared" si="9"/>
        <v>-12.801999999999964</v>
      </c>
      <c r="R30" s="211">
        <f t="shared" si="10"/>
        <v>-0.97</v>
      </c>
      <c r="S30" s="212">
        <f t="shared" si="11"/>
        <v>-4.0589083876285938E-2</v>
      </c>
      <c r="T30" s="302">
        <v>287.983</v>
      </c>
      <c r="U30" s="217">
        <f t="shared" si="45"/>
        <v>0.21718174962292611</v>
      </c>
      <c r="V30" s="215">
        <f t="shared" si="13"/>
        <v>-27.421999999999969</v>
      </c>
      <c r="W30" s="216">
        <f t="shared" si="14"/>
        <v>-2.0699999999999998</v>
      </c>
      <c r="X30" s="217">
        <f t="shared" si="15"/>
        <v>-8.6942185444111447E-2</v>
      </c>
      <c r="Y30" s="279">
        <v>307.21499999999997</v>
      </c>
      <c r="Z30" s="221">
        <f t="shared" si="46"/>
        <v>0.23168552036199094</v>
      </c>
      <c r="AA30" s="219">
        <f t="shared" si="17"/>
        <v>-8.1899999999999977</v>
      </c>
      <c r="AB30" s="220">
        <f t="shared" si="18"/>
        <v>-0.62</v>
      </c>
      <c r="AC30" s="221">
        <f t="shared" si="19"/>
        <v>-2.5966614352974742E-2</v>
      </c>
      <c r="AD30" s="303">
        <v>306.899</v>
      </c>
      <c r="AE30" s="235">
        <f t="shared" si="47"/>
        <v>0.23144720965309201</v>
      </c>
      <c r="AF30" s="224">
        <f t="shared" si="21"/>
        <v>-8.5059999999999718</v>
      </c>
      <c r="AG30" s="225">
        <f t="shared" si="22"/>
        <v>-0.64</v>
      </c>
      <c r="AH30" s="226">
        <f t="shared" si="23"/>
        <v>-2.696850081641056E-2</v>
      </c>
    </row>
    <row r="31" spans="1:34" x14ac:dyDescent="0.2">
      <c r="A31" s="10" t="s">
        <v>3</v>
      </c>
      <c r="B31" s="227"/>
      <c r="C31" s="228">
        <v>494.04500000000002</v>
      </c>
      <c r="D31" s="305">
        <f t="shared" si="42"/>
        <v>0.37258295625942683</v>
      </c>
      <c r="E31" s="263">
        <v>492.18400000000003</v>
      </c>
      <c r="F31" s="203">
        <f t="shared" si="42"/>
        <v>0.37117948717948718</v>
      </c>
      <c r="G31" s="230">
        <f t="shared" si="1"/>
        <v>-1.86099999999999</v>
      </c>
      <c r="H31" s="231">
        <f t="shared" si="40"/>
        <v>-0.14000000000000001</v>
      </c>
      <c r="I31" s="203">
        <f t="shared" si="41"/>
        <v>-3.7668633424080599E-3</v>
      </c>
      <c r="J31" s="301">
        <v>489.13499999999999</v>
      </c>
      <c r="K31" s="208">
        <f t="shared" si="43"/>
        <v>0.36888009049773757</v>
      </c>
      <c r="L31" s="206">
        <f t="shared" si="5"/>
        <v>-4.910000000000025</v>
      </c>
      <c r="M31" s="207">
        <f t="shared" si="6"/>
        <v>-0.37</v>
      </c>
      <c r="N31" s="208">
        <f t="shared" si="7"/>
        <v>-9.9383659383255069E-3</v>
      </c>
      <c r="O31" s="275">
        <v>492.49200000000002</v>
      </c>
      <c r="P31" s="212">
        <f t="shared" si="44"/>
        <v>0.37141176470588239</v>
      </c>
      <c r="Q31" s="210">
        <f t="shared" si="9"/>
        <v>-1.5529999999999973</v>
      </c>
      <c r="R31" s="211">
        <f t="shared" si="10"/>
        <v>-0.12</v>
      </c>
      <c r="S31" s="212">
        <f t="shared" si="11"/>
        <v>-3.1434383507575165E-3</v>
      </c>
      <c r="T31" s="302">
        <v>490.03399999999999</v>
      </c>
      <c r="U31" s="217">
        <f t="shared" si="45"/>
        <v>0.3695580693815988</v>
      </c>
      <c r="V31" s="215">
        <f t="shared" si="13"/>
        <v>-4.0110000000000241</v>
      </c>
      <c r="W31" s="216">
        <f t="shared" si="14"/>
        <v>-0.3</v>
      </c>
      <c r="X31" s="217">
        <f t="shared" si="15"/>
        <v>-8.118693641267544E-3</v>
      </c>
      <c r="Y31" s="279">
        <v>492.84399999999999</v>
      </c>
      <c r="Z31" s="221">
        <f t="shared" si="46"/>
        <v>0.37167722473604825</v>
      </c>
      <c r="AA31" s="219">
        <f t="shared" si="17"/>
        <v>-1.2010000000000218</v>
      </c>
      <c r="AB31" s="220">
        <f t="shared" si="18"/>
        <v>-0.09</v>
      </c>
      <c r="AC31" s="221">
        <f t="shared" si="19"/>
        <v>-2.4309526460140713E-3</v>
      </c>
      <c r="AD31" s="303">
        <v>492.84399999999999</v>
      </c>
      <c r="AE31" s="235">
        <f t="shared" si="47"/>
        <v>0.37167722473604825</v>
      </c>
      <c r="AF31" s="224">
        <f t="shared" si="21"/>
        <v>-1.2010000000000218</v>
      </c>
      <c r="AG31" s="225">
        <f t="shared" si="22"/>
        <v>-0.09</v>
      </c>
      <c r="AH31" s="226">
        <f t="shared" si="23"/>
        <v>-2.4309526460140713E-3</v>
      </c>
    </row>
    <row r="32" spans="1:34" x14ac:dyDescent="0.2">
      <c r="A32" s="4" t="s">
        <v>90</v>
      </c>
      <c r="B32" s="227">
        <v>761</v>
      </c>
      <c r="C32" s="228"/>
      <c r="D32" s="305"/>
      <c r="E32" s="263"/>
      <c r="F32" s="203"/>
      <c r="G32" s="230"/>
      <c r="H32" s="304"/>
      <c r="I32" s="203"/>
      <c r="J32" s="301"/>
      <c r="K32" s="208"/>
      <c r="L32" s="206"/>
      <c r="M32" s="207"/>
      <c r="N32" s="208"/>
      <c r="O32" s="275"/>
      <c r="P32" s="212"/>
      <c r="Q32" s="210"/>
      <c r="R32" s="211"/>
      <c r="S32" s="212"/>
      <c r="T32" s="302"/>
      <c r="U32" s="217"/>
      <c r="V32" s="215"/>
      <c r="W32" s="216"/>
      <c r="X32" s="217"/>
      <c r="Y32" s="279"/>
      <c r="Z32" s="221"/>
      <c r="AA32" s="219"/>
      <c r="AB32" s="220"/>
      <c r="AC32" s="221"/>
      <c r="AD32" s="303"/>
      <c r="AE32" s="235"/>
      <c r="AF32" s="224"/>
      <c r="AG32" s="225"/>
      <c r="AH32" s="226"/>
    </row>
    <row r="33" spans="1:34" x14ac:dyDescent="0.2">
      <c r="A33" s="10" t="s">
        <v>0</v>
      </c>
      <c r="B33" s="227"/>
      <c r="C33" s="228">
        <v>32.052999999999997</v>
      </c>
      <c r="D33" s="305">
        <f>C33/$B$32</f>
        <v>4.2119579500657027E-2</v>
      </c>
      <c r="E33" s="263">
        <v>13.071999999999999</v>
      </c>
      <c r="F33" s="203">
        <f>E33/$B$32</f>
        <v>1.7177398160315372E-2</v>
      </c>
      <c r="G33" s="230">
        <f t="shared" si="1"/>
        <v>-18.980999999999998</v>
      </c>
      <c r="H33" s="231">
        <f t="shared" ref="H33:H36" si="48">ROUND((F33-D33)*100,2)</f>
        <v>-2.4900000000000002</v>
      </c>
      <c r="I33" s="203">
        <f t="shared" ref="I33:I36" si="49">(E33-C33)/C33</f>
        <v>-0.59217545939537641</v>
      </c>
      <c r="J33" s="301">
        <v>11.787000000000001</v>
      </c>
      <c r="K33" s="208">
        <f>J33/$B$32</f>
        <v>1.5488830486202367E-2</v>
      </c>
      <c r="L33" s="206">
        <f t="shared" si="5"/>
        <v>-20.265999999999998</v>
      </c>
      <c r="M33" s="207">
        <f t="shared" si="6"/>
        <v>-2.66</v>
      </c>
      <c r="N33" s="208">
        <f t="shared" si="7"/>
        <v>-0.63226531057935298</v>
      </c>
      <c r="O33" s="275">
        <v>24.251999999999999</v>
      </c>
      <c r="P33" s="212">
        <f>O33/$B$32</f>
        <v>3.186859395532194E-2</v>
      </c>
      <c r="Q33" s="210">
        <f t="shared" si="9"/>
        <v>-7.8009999999999984</v>
      </c>
      <c r="R33" s="211">
        <f t="shared" si="10"/>
        <v>-1.03</v>
      </c>
      <c r="S33" s="212">
        <f t="shared" si="11"/>
        <v>-0.24337815493089568</v>
      </c>
      <c r="T33" s="302">
        <v>18.689</v>
      </c>
      <c r="U33" s="217">
        <f>T33/$B$32</f>
        <v>2.4558475689881735E-2</v>
      </c>
      <c r="V33" s="215">
        <f t="shared" si="13"/>
        <v>-13.363999999999997</v>
      </c>
      <c r="W33" s="216">
        <f t="shared" si="14"/>
        <v>-1.76</v>
      </c>
      <c r="X33" s="217">
        <f t="shared" si="15"/>
        <v>-0.41693445231335596</v>
      </c>
      <c r="Y33" s="279">
        <v>16.802</v>
      </c>
      <c r="Z33" s="221">
        <f>Y33/$B$32</f>
        <v>2.2078843626806833E-2</v>
      </c>
      <c r="AA33" s="219">
        <f t="shared" si="17"/>
        <v>-15.250999999999998</v>
      </c>
      <c r="AB33" s="220">
        <f t="shared" si="18"/>
        <v>-2</v>
      </c>
      <c r="AC33" s="221">
        <f t="shared" si="19"/>
        <v>-0.47580569681465068</v>
      </c>
      <c r="AD33" s="303">
        <v>15.521000000000001</v>
      </c>
      <c r="AE33" s="235">
        <f>AD33/$B$32</f>
        <v>2.0395532194480946E-2</v>
      </c>
      <c r="AF33" s="224">
        <f t="shared" si="21"/>
        <v>-16.531999999999996</v>
      </c>
      <c r="AG33" s="225">
        <f t="shared" si="22"/>
        <v>-2.17</v>
      </c>
      <c r="AH33" s="226">
        <f t="shared" si="23"/>
        <v>-0.51577075468754863</v>
      </c>
    </row>
    <row r="34" spans="1:34" x14ac:dyDescent="0.2">
      <c r="A34" s="10" t="s">
        <v>1</v>
      </c>
      <c r="B34" s="227"/>
      <c r="C34" s="228">
        <v>158.923</v>
      </c>
      <c r="D34" s="305">
        <f t="shared" ref="D34:F36" si="50">C34/$B$32</f>
        <v>0.20883442838370564</v>
      </c>
      <c r="E34" s="263">
        <v>112.489</v>
      </c>
      <c r="F34" s="203">
        <f t="shared" si="50"/>
        <v>0.1478173455978975</v>
      </c>
      <c r="G34" s="230">
        <f t="shared" si="1"/>
        <v>-46.433999999999997</v>
      </c>
      <c r="H34" s="231">
        <f t="shared" si="48"/>
        <v>-6.1</v>
      </c>
      <c r="I34" s="203">
        <f t="shared" si="49"/>
        <v>-0.29217923145170932</v>
      </c>
      <c r="J34" s="301">
        <v>80.905000000000001</v>
      </c>
      <c r="K34" s="208">
        <f t="shared" ref="K34:K36" si="51">J34/$B$32</f>
        <v>0.10631406044678056</v>
      </c>
      <c r="L34" s="206">
        <f t="shared" si="5"/>
        <v>-78.018000000000001</v>
      </c>
      <c r="M34" s="207">
        <f t="shared" si="6"/>
        <v>-10.25</v>
      </c>
      <c r="N34" s="208">
        <f t="shared" si="7"/>
        <v>-0.49091698495497821</v>
      </c>
      <c r="O34" s="275">
        <v>139.97</v>
      </c>
      <c r="P34" s="212">
        <f t="shared" ref="P34:P36" si="52">O34/$B$32</f>
        <v>0.18392904073587385</v>
      </c>
      <c r="Q34" s="210">
        <f t="shared" si="9"/>
        <v>-18.953000000000003</v>
      </c>
      <c r="R34" s="211">
        <f t="shared" si="10"/>
        <v>-2.4900000000000002</v>
      </c>
      <c r="S34" s="212">
        <f t="shared" si="11"/>
        <v>-0.1192590122260466</v>
      </c>
      <c r="T34" s="302">
        <v>125.34099999999999</v>
      </c>
      <c r="U34" s="217">
        <f t="shared" ref="U34:U36" si="53">T34/$B$32</f>
        <v>0.16470565045992114</v>
      </c>
      <c r="V34" s="215">
        <f t="shared" si="13"/>
        <v>-33.582000000000008</v>
      </c>
      <c r="W34" s="216">
        <f t="shared" si="14"/>
        <v>-4.41</v>
      </c>
      <c r="X34" s="217">
        <f t="shared" si="15"/>
        <v>-0.2113098796272409</v>
      </c>
      <c r="Y34" s="279">
        <v>133.93700000000001</v>
      </c>
      <c r="Z34" s="221">
        <f t="shared" ref="Z34:Z36" si="54">Y34/$B$32</f>
        <v>0.17600131406044681</v>
      </c>
      <c r="AA34" s="219">
        <f t="shared" si="17"/>
        <v>-24.98599999999999</v>
      </c>
      <c r="AB34" s="220">
        <f t="shared" si="18"/>
        <v>-3.28</v>
      </c>
      <c r="AC34" s="221">
        <f t="shared" si="19"/>
        <v>-0.1572207924592412</v>
      </c>
      <c r="AD34" s="303">
        <v>132.11699999999999</v>
      </c>
      <c r="AE34" s="235">
        <f t="shared" ref="AE34:AE36" si="55">AD34/$B$32</f>
        <v>0.17360972404730615</v>
      </c>
      <c r="AF34" s="224">
        <f t="shared" si="21"/>
        <v>-26.806000000000012</v>
      </c>
      <c r="AG34" s="225">
        <f t="shared" si="22"/>
        <v>-3.52</v>
      </c>
      <c r="AH34" s="226">
        <f t="shared" si="23"/>
        <v>-0.16867287931891553</v>
      </c>
    </row>
    <row r="35" spans="1:34" x14ac:dyDescent="0.2">
      <c r="A35" s="10" t="s">
        <v>2</v>
      </c>
      <c r="B35" s="227"/>
      <c r="C35" s="228">
        <v>401.03300000000002</v>
      </c>
      <c r="D35" s="305">
        <f t="shared" si="50"/>
        <v>0.52698160315374509</v>
      </c>
      <c r="E35" s="263">
        <v>371.63499999999999</v>
      </c>
      <c r="F35" s="203">
        <f t="shared" si="50"/>
        <v>0.48835085413929041</v>
      </c>
      <c r="G35" s="230">
        <f t="shared" si="1"/>
        <v>-29.398000000000025</v>
      </c>
      <c r="H35" s="231">
        <f t="shared" si="48"/>
        <v>-3.86</v>
      </c>
      <c r="I35" s="203">
        <f t="shared" si="49"/>
        <v>-7.3305688060583601E-2</v>
      </c>
      <c r="J35" s="301">
        <v>303.55200000000002</v>
      </c>
      <c r="K35" s="208">
        <f t="shared" si="51"/>
        <v>0.39888567674113012</v>
      </c>
      <c r="L35" s="206">
        <f t="shared" si="5"/>
        <v>-97.480999999999995</v>
      </c>
      <c r="M35" s="207">
        <f t="shared" si="6"/>
        <v>-12.81</v>
      </c>
      <c r="N35" s="208">
        <f t="shared" si="7"/>
        <v>-0.24307475943376228</v>
      </c>
      <c r="O35" s="275">
        <v>388.96699999999998</v>
      </c>
      <c r="P35" s="212">
        <f t="shared" si="52"/>
        <v>0.51112614980289095</v>
      </c>
      <c r="Q35" s="210">
        <f t="shared" si="9"/>
        <v>-12.066000000000031</v>
      </c>
      <c r="R35" s="211">
        <f t="shared" si="10"/>
        <v>-1.59</v>
      </c>
      <c r="S35" s="212">
        <f t="shared" si="11"/>
        <v>-3.0087299548915002E-2</v>
      </c>
      <c r="T35" s="302">
        <v>366.52600000000001</v>
      </c>
      <c r="U35" s="217">
        <f t="shared" si="53"/>
        <v>0.48163731931668857</v>
      </c>
      <c r="V35" s="215">
        <f t="shared" si="13"/>
        <v>-34.507000000000005</v>
      </c>
      <c r="W35" s="216">
        <f t="shared" si="14"/>
        <v>-4.53</v>
      </c>
      <c r="X35" s="217">
        <f t="shared" si="15"/>
        <v>-8.6045288043627335E-2</v>
      </c>
      <c r="Y35" s="279">
        <v>387.25599999999997</v>
      </c>
      <c r="Z35" s="221">
        <f t="shared" si="54"/>
        <v>0.50887779237844932</v>
      </c>
      <c r="AA35" s="219">
        <f t="shared" si="17"/>
        <v>-13.777000000000044</v>
      </c>
      <c r="AB35" s="220">
        <f t="shared" si="18"/>
        <v>-1.81</v>
      </c>
      <c r="AC35" s="221">
        <f t="shared" si="19"/>
        <v>-3.4353781359638839E-2</v>
      </c>
      <c r="AD35" s="303">
        <v>386.09100000000001</v>
      </c>
      <c r="AE35" s="235">
        <f t="shared" si="55"/>
        <v>0.50734691195795012</v>
      </c>
      <c r="AF35" s="224">
        <f t="shared" si="21"/>
        <v>-14.942000000000007</v>
      </c>
      <c r="AG35" s="225">
        <f t="shared" si="22"/>
        <v>-1.96</v>
      </c>
      <c r="AH35" s="226">
        <f t="shared" si="23"/>
        <v>-3.7258779202709022E-2</v>
      </c>
    </row>
    <row r="36" spans="1:34" x14ac:dyDescent="0.2">
      <c r="A36" s="10" t="s">
        <v>3</v>
      </c>
      <c r="B36" s="227"/>
      <c r="C36" s="228">
        <v>542.47400000000005</v>
      </c>
      <c r="D36" s="305">
        <f t="shared" si="50"/>
        <v>0.71284362680683322</v>
      </c>
      <c r="E36" s="263">
        <v>537.34199999999998</v>
      </c>
      <c r="F36" s="203">
        <f t="shared" si="50"/>
        <v>0.70609986859395535</v>
      </c>
      <c r="G36" s="230">
        <f t="shared" si="1"/>
        <v>-5.1320000000000618</v>
      </c>
      <c r="H36" s="231">
        <f t="shared" si="48"/>
        <v>-0.67</v>
      </c>
      <c r="I36" s="203">
        <f t="shared" si="49"/>
        <v>-9.4603612339025679E-3</v>
      </c>
      <c r="J36" s="301">
        <v>529.726</v>
      </c>
      <c r="K36" s="208">
        <f t="shared" si="51"/>
        <v>0.69609198423127461</v>
      </c>
      <c r="L36" s="206">
        <f t="shared" si="5"/>
        <v>-12.748000000000047</v>
      </c>
      <c r="M36" s="207">
        <f t="shared" si="6"/>
        <v>-1.68</v>
      </c>
      <c r="N36" s="208">
        <f t="shared" si="7"/>
        <v>-2.3499743766521614E-2</v>
      </c>
      <c r="O36" s="275">
        <v>538.32799999999997</v>
      </c>
      <c r="P36" s="212">
        <f t="shared" si="52"/>
        <v>0.70739553219448092</v>
      </c>
      <c r="Q36" s="210">
        <f t="shared" si="9"/>
        <v>-4.1460000000000719</v>
      </c>
      <c r="R36" s="211">
        <f t="shared" si="10"/>
        <v>-0.54</v>
      </c>
      <c r="S36" s="212">
        <f t="shared" si="11"/>
        <v>-7.6427626024474383E-3</v>
      </c>
      <c r="T36" s="302">
        <v>533.92499999999995</v>
      </c>
      <c r="U36" s="217">
        <f t="shared" si="53"/>
        <v>0.70160972404730615</v>
      </c>
      <c r="V36" s="215">
        <f t="shared" si="13"/>
        <v>-8.5490000000000919</v>
      </c>
      <c r="W36" s="216">
        <f t="shared" si="14"/>
        <v>-1.1200000000000001</v>
      </c>
      <c r="X36" s="217">
        <f t="shared" si="15"/>
        <v>-1.5759280629117876E-2</v>
      </c>
      <c r="Y36" s="279">
        <v>539.72799999999995</v>
      </c>
      <c r="Z36" s="221">
        <f t="shared" si="54"/>
        <v>0.7092352168199737</v>
      </c>
      <c r="AA36" s="219">
        <f t="shared" si="17"/>
        <v>-2.7460000000000946</v>
      </c>
      <c r="AB36" s="220">
        <f t="shared" si="18"/>
        <v>-0.36</v>
      </c>
      <c r="AC36" s="221">
        <f t="shared" si="19"/>
        <v>-5.0619937545395618E-3</v>
      </c>
      <c r="AD36" s="303">
        <v>539.37400000000002</v>
      </c>
      <c r="AE36" s="235">
        <f t="shared" si="55"/>
        <v>0.70877003942181338</v>
      </c>
      <c r="AF36" s="224">
        <f t="shared" si="21"/>
        <v>-3.1000000000000227</v>
      </c>
      <c r="AG36" s="225">
        <f t="shared" si="22"/>
        <v>-0.41</v>
      </c>
      <c r="AH36" s="226">
        <f t="shared" si="23"/>
        <v>-5.7145595917961461E-3</v>
      </c>
    </row>
    <row r="37" spans="1:34" x14ac:dyDescent="0.2">
      <c r="A37" s="9" t="s">
        <v>59</v>
      </c>
      <c r="B37" s="198"/>
      <c r="C37" s="199"/>
      <c r="D37" s="305"/>
      <c r="E37" s="262"/>
      <c r="F37" s="203"/>
      <c r="G37" s="230"/>
      <c r="H37" s="304"/>
      <c r="I37" s="203"/>
      <c r="J37" s="293"/>
      <c r="K37" s="208"/>
      <c r="L37" s="206"/>
      <c r="M37" s="207"/>
      <c r="N37" s="208"/>
      <c r="O37" s="274"/>
      <c r="P37" s="212"/>
      <c r="Q37" s="210"/>
      <c r="R37" s="211"/>
      <c r="S37" s="212"/>
      <c r="T37" s="296"/>
      <c r="U37" s="217"/>
      <c r="V37" s="215"/>
      <c r="W37" s="216"/>
      <c r="X37" s="217"/>
      <c r="Y37" s="278"/>
      <c r="Z37" s="221"/>
      <c r="AA37" s="219"/>
      <c r="AB37" s="220"/>
      <c r="AC37" s="221"/>
      <c r="AD37" s="299"/>
      <c r="AE37" s="235"/>
      <c r="AF37" s="224"/>
      <c r="AG37" s="225"/>
      <c r="AH37" s="226"/>
    </row>
    <row r="38" spans="1:34" x14ac:dyDescent="0.2">
      <c r="A38" s="4" t="s">
        <v>21</v>
      </c>
      <c r="B38" s="227">
        <v>1213.3720000000001</v>
      </c>
      <c r="C38" s="228"/>
      <c r="D38" s="305"/>
      <c r="E38" s="263"/>
      <c r="F38" s="203"/>
      <c r="G38" s="230"/>
      <c r="H38" s="304"/>
      <c r="I38" s="203"/>
      <c r="J38" s="301"/>
      <c r="K38" s="208"/>
      <c r="L38" s="206"/>
      <c r="M38" s="207"/>
      <c r="N38" s="208"/>
      <c r="O38" s="275"/>
      <c r="P38" s="212"/>
      <c r="Q38" s="210"/>
      <c r="R38" s="211"/>
      <c r="S38" s="212"/>
      <c r="T38" s="302"/>
      <c r="U38" s="217"/>
      <c r="V38" s="215"/>
      <c r="W38" s="216"/>
      <c r="X38" s="217"/>
      <c r="Y38" s="279"/>
      <c r="Z38" s="221"/>
      <c r="AA38" s="219"/>
      <c r="AB38" s="220"/>
      <c r="AC38" s="221"/>
      <c r="AD38" s="303"/>
      <c r="AE38" s="235"/>
      <c r="AF38" s="224"/>
      <c r="AG38" s="225"/>
      <c r="AH38" s="226"/>
    </row>
    <row r="39" spans="1:34" x14ac:dyDescent="0.2">
      <c r="A39" s="10" t="s">
        <v>0</v>
      </c>
      <c r="B39" s="227"/>
      <c r="C39" s="228">
        <v>22.436</v>
      </c>
      <c r="D39" s="305">
        <f>C39/$B$38</f>
        <v>1.8490619529707295E-2</v>
      </c>
      <c r="E39" s="263">
        <v>13.689</v>
      </c>
      <c r="F39" s="203">
        <f>E39/$B$38</f>
        <v>1.1281783327784059E-2</v>
      </c>
      <c r="G39" s="230">
        <f t="shared" si="1"/>
        <v>-8.7469999999999999</v>
      </c>
      <c r="H39" s="231">
        <f t="shared" ref="H39:H42" si="56">ROUND((F39-D39)*100,2)</f>
        <v>-0.72</v>
      </c>
      <c r="I39" s="203">
        <f t="shared" ref="I39:I42" si="57">(E39-C39)/C39</f>
        <v>-0.38986450347655555</v>
      </c>
      <c r="J39" s="301">
        <v>12.576000000000001</v>
      </c>
      <c r="K39" s="208">
        <f>J39/$B$38</f>
        <v>1.0364504867427302E-2</v>
      </c>
      <c r="L39" s="206">
        <f t="shared" si="5"/>
        <v>-9.86</v>
      </c>
      <c r="M39" s="207">
        <f t="shared" si="6"/>
        <v>-0.81</v>
      </c>
      <c r="N39" s="208">
        <f t="shared" si="7"/>
        <v>-0.43947227669816363</v>
      </c>
      <c r="O39" s="275">
        <v>20.158000000000001</v>
      </c>
      <c r="P39" s="212">
        <f>O39/$B$38</f>
        <v>1.6613206831870193E-2</v>
      </c>
      <c r="Q39" s="210">
        <f t="shared" si="9"/>
        <v>-2.2779999999999987</v>
      </c>
      <c r="R39" s="211">
        <f t="shared" si="10"/>
        <v>-0.19</v>
      </c>
      <c r="S39" s="212">
        <f t="shared" si="11"/>
        <v>-0.10153325013371362</v>
      </c>
      <c r="T39" s="302">
        <v>16.971</v>
      </c>
      <c r="U39" s="217">
        <f>T39/$B$38</f>
        <v>1.3986642183930401E-2</v>
      </c>
      <c r="V39" s="215">
        <f t="shared" si="13"/>
        <v>-5.4649999999999999</v>
      </c>
      <c r="W39" s="216">
        <f t="shared" si="14"/>
        <v>-0.45</v>
      </c>
      <c r="X39" s="217">
        <f t="shared" si="15"/>
        <v>-0.24358174362631485</v>
      </c>
      <c r="Y39" s="279">
        <v>15.656000000000001</v>
      </c>
      <c r="Z39" s="221">
        <f>Y39/$B$38</f>
        <v>1.2902885512439713E-2</v>
      </c>
      <c r="AA39" s="219">
        <f t="shared" si="17"/>
        <v>-6.7799999999999994</v>
      </c>
      <c r="AB39" s="220">
        <f t="shared" si="18"/>
        <v>-0.56000000000000005</v>
      </c>
      <c r="AC39" s="221">
        <f t="shared" si="19"/>
        <v>-0.30219290426100909</v>
      </c>
      <c r="AD39" s="303">
        <v>15.077</v>
      </c>
      <c r="AE39" s="235">
        <f>AD39/$B$38</f>
        <v>1.2425702917159782E-2</v>
      </c>
      <c r="AF39" s="224">
        <f t="shared" si="21"/>
        <v>-7.359</v>
      </c>
      <c r="AG39" s="225">
        <f t="shared" si="22"/>
        <v>-0.61</v>
      </c>
      <c r="AH39" s="226">
        <f t="shared" si="23"/>
        <v>-0.32799964343020144</v>
      </c>
    </row>
    <row r="40" spans="1:34" x14ac:dyDescent="0.2">
      <c r="A40" s="10" t="s">
        <v>1</v>
      </c>
      <c r="B40" s="227"/>
      <c r="C40" s="228">
        <v>111.742</v>
      </c>
      <c r="D40" s="305">
        <f t="shared" ref="D40:F42" si="58">C40/$B$38</f>
        <v>9.2092120141226266E-2</v>
      </c>
      <c r="E40" s="263">
        <v>85.68</v>
      </c>
      <c r="F40" s="203">
        <f t="shared" si="58"/>
        <v>7.0613134306708902E-2</v>
      </c>
      <c r="G40" s="230">
        <f t="shared" si="1"/>
        <v>-26.061999999999998</v>
      </c>
      <c r="H40" s="231">
        <f t="shared" si="56"/>
        <v>-2.15</v>
      </c>
      <c r="I40" s="203">
        <f t="shared" si="57"/>
        <v>-0.2332336990567557</v>
      </c>
      <c r="J40" s="301">
        <v>65.647999999999996</v>
      </c>
      <c r="K40" s="208">
        <f t="shared" ref="K40:K42" si="59">J40/$B$38</f>
        <v>5.4103770319407399E-2</v>
      </c>
      <c r="L40" s="206">
        <f t="shared" si="5"/>
        <v>-46.094000000000008</v>
      </c>
      <c r="M40" s="207">
        <f t="shared" si="6"/>
        <v>-3.8</v>
      </c>
      <c r="N40" s="208">
        <f t="shared" si="7"/>
        <v>-0.41250380340427062</v>
      </c>
      <c r="O40" s="275">
        <v>101.435</v>
      </c>
      <c r="P40" s="212">
        <f t="shared" ref="P40:P42" si="60">O40/$B$38</f>
        <v>8.3597610625595439E-2</v>
      </c>
      <c r="Q40" s="210">
        <f t="shared" si="9"/>
        <v>-10.307000000000002</v>
      </c>
      <c r="R40" s="211">
        <f t="shared" si="10"/>
        <v>-0.85</v>
      </c>
      <c r="S40" s="212">
        <f t="shared" si="11"/>
        <v>-9.2239265450770547E-2</v>
      </c>
      <c r="T40" s="302">
        <v>92.19</v>
      </c>
      <c r="U40" s="217">
        <f t="shared" ref="U40:U42" si="61">T40/$B$38</f>
        <v>7.597834794275786E-2</v>
      </c>
      <c r="V40" s="215">
        <f t="shared" si="13"/>
        <v>-19.552000000000007</v>
      </c>
      <c r="W40" s="216">
        <f t="shared" si="14"/>
        <v>-1.61</v>
      </c>
      <c r="X40" s="217">
        <f t="shared" si="15"/>
        <v>-0.17497449481842106</v>
      </c>
      <c r="Y40" s="279">
        <v>94.674000000000007</v>
      </c>
      <c r="Z40" s="221">
        <f t="shared" ref="Z40:Z42" si="62">Y40/$B$38</f>
        <v>7.802553544996918E-2</v>
      </c>
      <c r="AA40" s="219">
        <f t="shared" si="17"/>
        <v>-17.067999999999998</v>
      </c>
      <c r="AB40" s="220">
        <f t="shared" si="18"/>
        <v>-1.41</v>
      </c>
      <c r="AC40" s="221">
        <f t="shared" si="19"/>
        <v>-0.15274471550536053</v>
      </c>
      <c r="AD40" s="303">
        <v>94.674000000000007</v>
      </c>
      <c r="AE40" s="235">
        <f t="shared" ref="AE40:AE42" si="63">AD40/$B$38</f>
        <v>7.802553544996918E-2</v>
      </c>
      <c r="AF40" s="224">
        <f t="shared" si="21"/>
        <v>-17.067999999999998</v>
      </c>
      <c r="AG40" s="225">
        <f t="shared" si="22"/>
        <v>-1.41</v>
      </c>
      <c r="AH40" s="226">
        <f t="shared" si="23"/>
        <v>-0.15274471550536053</v>
      </c>
    </row>
    <row r="41" spans="1:34" x14ac:dyDescent="0.2">
      <c r="A41" s="10" t="s">
        <v>2</v>
      </c>
      <c r="B41" s="227"/>
      <c r="C41" s="228">
        <v>302.52800000000002</v>
      </c>
      <c r="D41" s="305">
        <f t="shared" si="58"/>
        <v>0.24932831810854381</v>
      </c>
      <c r="E41" s="263">
        <v>288.726</v>
      </c>
      <c r="F41" s="203">
        <f t="shared" si="58"/>
        <v>0.23795340588047192</v>
      </c>
      <c r="G41" s="230">
        <f t="shared" si="1"/>
        <v>-13.802000000000021</v>
      </c>
      <c r="H41" s="231">
        <f t="shared" si="56"/>
        <v>-1.1399999999999999</v>
      </c>
      <c r="I41" s="203">
        <f t="shared" si="57"/>
        <v>-4.5622223397503769E-2</v>
      </c>
      <c r="J41" s="301">
        <v>254.904</v>
      </c>
      <c r="K41" s="208">
        <f t="shared" si="59"/>
        <v>0.21007901945981941</v>
      </c>
      <c r="L41" s="206">
        <f t="shared" si="5"/>
        <v>-47.624000000000024</v>
      </c>
      <c r="M41" s="207">
        <f t="shared" si="6"/>
        <v>-3.92</v>
      </c>
      <c r="N41" s="208">
        <f t="shared" si="7"/>
        <v>-0.15742013962343987</v>
      </c>
      <c r="O41" s="275">
        <v>293.45699999999999</v>
      </c>
      <c r="P41" s="212">
        <f t="shared" si="60"/>
        <v>0.2418524574491582</v>
      </c>
      <c r="Q41" s="210">
        <f t="shared" si="9"/>
        <v>-9.0710000000000264</v>
      </c>
      <c r="R41" s="211">
        <f t="shared" si="10"/>
        <v>-0.75</v>
      </c>
      <c r="S41" s="212">
        <f t="shared" si="11"/>
        <v>-2.9984001480854752E-2</v>
      </c>
      <c r="T41" s="302">
        <v>281.51900000000001</v>
      </c>
      <c r="U41" s="217">
        <f t="shared" si="61"/>
        <v>0.23201376000105489</v>
      </c>
      <c r="V41" s="215">
        <f t="shared" si="13"/>
        <v>-21.009000000000015</v>
      </c>
      <c r="W41" s="216">
        <f t="shared" si="14"/>
        <v>-1.73</v>
      </c>
      <c r="X41" s="217">
        <f t="shared" si="15"/>
        <v>-6.9444811719906963E-2</v>
      </c>
      <c r="Y41" s="279">
        <v>290.85500000000002</v>
      </c>
      <c r="Z41" s="221">
        <f t="shared" si="62"/>
        <v>0.23970802029385876</v>
      </c>
      <c r="AA41" s="219">
        <f t="shared" si="17"/>
        <v>-11.673000000000002</v>
      </c>
      <c r="AB41" s="220">
        <f t="shared" si="18"/>
        <v>-0.96</v>
      </c>
      <c r="AC41" s="221">
        <f t="shared" si="19"/>
        <v>-3.8584858261053526E-2</v>
      </c>
      <c r="AD41" s="303">
        <v>290.20499999999998</v>
      </c>
      <c r="AE41" s="235">
        <f t="shared" si="63"/>
        <v>0.23917232307981393</v>
      </c>
      <c r="AF41" s="224">
        <f t="shared" si="21"/>
        <v>-12.323000000000036</v>
      </c>
      <c r="AG41" s="225">
        <f t="shared" si="22"/>
        <v>-1.02</v>
      </c>
      <c r="AH41" s="226">
        <f t="shared" si="23"/>
        <v>-4.0733419716522223E-2</v>
      </c>
    </row>
    <row r="42" spans="1:34" x14ac:dyDescent="0.2">
      <c r="A42" s="10" t="s">
        <v>3</v>
      </c>
      <c r="B42" s="227"/>
      <c r="C42" s="228">
        <v>483.923</v>
      </c>
      <c r="D42" s="305">
        <f t="shared" si="58"/>
        <v>0.39882492755725363</v>
      </c>
      <c r="E42" s="263">
        <v>481.29300000000001</v>
      </c>
      <c r="F42" s="203">
        <f t="shared" si="58"/>
        <v>0.39665741421427225</v>
      </c>
      <c r="G42" s="230">
        <f t="shared" si="1"/>
        <v>-2.6299999999999955</v>
      </c>
      <c r="H42" s="231">
        <f t="shared" si="56"/>
        <v>-0.22</v>
      </c>
      <c r="I42" s="203">
        <f t="shared" si="57"/>
        <v>-5.4347489166664854E-3</v>
      </c>
      <c r="J42" s="301">
        <v>477.48500000000001</v>
      </c>
      <c r="K42" s="208">
        <f t="shared" si="59"/>
        <v>0.39351905268952964</v>
      </c>
      <c r="L42" s="206">
        <f t="shared" si="5"/>
        <v>-6.4379999999999882</v>
      </c>
      <c r="M42" s="207">
        <f t="shared" si="6"/>
        <v>-0.53</v>
      </c>
      <c r="N42" s="208">
        <f t="shared" si="7"/>
        <v>-1.3303769401330353E-2</v>
      </c>
      <c r="O42" s="275">
        <v>481.77100000000002</v>
      </c>
      <c r="P42" s="212">
        <f t="shared" si="60"/>
        <v>0.39705135770398525</v>
      </c>
      <c r="Q42" s="210">
        <f t="shared" si="9"/>
        <v>-2.1519999999999868</v>
      </c>
      <c r="R42" s="211">
        <f t="shared" si="10"/>
        <v>-0.18</v>
      </c>
      <c r="S42" s="212">
        <f t="shared" si="11"/>
        <v>-4.446988467173469E-3</v>
      </c>
      <c r="T42" s="302">
        <v>479.72399999999999</v>
      </c>
      <c r="U42" s="217">
        <f t="shared" si="61"/>
        <v>0.39536432355452406</v>
      </c>
      <c r="V42" s="215">
        <f t="shared" si="13"/>
        <v>-4.1990000000000123</v>
      </c>
      <c r="W42" s="216">
        <f t="shared" si="14"/>
        <v>-0.35</v>
      </c>
      <c r="X42" s="217">
        <f t="shared" si="15"/>
        <v>-8.6770002665713594E-3</v>
      </c>
      <c r="Y42" s="279">
        <v>482.02100000000002</v>
      </c>
      <c r="Z42" s="221">
        <f t="shared" si="62"/>
        <v>0.39725739509400249</v>
      </c>
      <c r="AA42" s="219">
        <f t="shared" si="17"/>
        <v>-1.9019999999999868</v>
      </c>
      <c r="AB42" s="220">
        <f t="shared" si="18"/>
        <v>-0.16</v>
      </c>
      <c r="AC42" s="221">
        <f t="shared" si="19"/>
        <v>-3.9303773534219016E-3</v>
      </c>
      <c r="AD42" s="303">
        <v>481.82299999999998</v>
      </c>
      <c r="AE42" s="235">
        <f t="shared" si="63"/>
        <v>0.39709421348110879</v>
      </c>
      <c r="AF42" s="224">
        <f t="shared" si="21"/>
        <v>-2.1000000000000227</v>
      </c>
      <c r="AG42" s="225">
        <f t="shared" si="22"/>
        <v>-0.17</v>
      </c>
      <c r="AH42" s="226">
        <f t="shared" si="23"/>
        <v>-4.3395333555132174E-3</v>
      </c>
    </row>
    <row r="43" spans="1:34" x14ac:dyDescent="0.2">
      <c r="A43" s="4" t="s">
        <v>22</v>
      </c>
      <c r="B43" s="227">
        <v>874.05799999999999</v>
      </c>
      <c r="C43" s="228"/>
      <c r="D43" s="305"/>
      <c r="E43" s="263"/>
      <c r="F43" s="203"/>
      <c r="G43" s="230"/>
      <c r="H43" s="304"/>
      <c r="I43" s="203"/>
      <c r="J43" s="301"/>
      <c r="K43" s="208"/>
      <c r="L43" s="206"/>
      <c r="M43" s="207"/>
      <c r="N43" s="208"/>
      <c r="O43" s="275"/>
      <c r="P43" s="212"/>
      <c r="Q43" s="210"/>
      <c r="R43" s="211"/>
      <c r="S43" s="212"/>
      <c r="T43" s="302"/>
      <c r="U43" s="217"/>
      <c r="V43" s="215"/>
      <c r="W43" s="216"/>
      <c r="X43" s="217"/>
      <c r="Y43" s="279"/>
      <c r="Z43" s="221"/>
      <c r="AA43" s="219"/>
      <c r="AB43" s="220"/>
      <c r="AC43" s="221"/>
      <c r="AD43" s="303"/>
      <c r="AE43" s="235"/>
      <c r="AF43" s="224"/>
      <c r="AG43" s="225"/>
      <c r="AH43" s="226"/>
    </row>
    <row r="44" spans="1:34" x14ac:dyDescent="0.2">
      <c r="A44" s="10" t="s">
        <v>0</v>
      </c>
      <c r="B44" s="227"/>
      <c r="C44" s="228">
        <v>24.94</v>
      </c>
      <c r="D44" s="305">
        <f>C44/$B$43</f>
        <v>2.8533575575076256E-2</v>
      </c>
      <c r="E44" s="263">
        <v>9.843</v>
      </c>
      <c r="F44" s="203">
        <f>E44/$B$43</f>
        <v>1.1261266414814577E-2</v>
      </c>
      <c r="G44" s="230">
        <f t="shared" si="1"/>
        <v>-15.097000000000001</v>
      </c>
      <c r="H44" s="231">
        <f t="shared" ref="H44:H47" si="64">ROUND((F44-D44)*100,2)</f>
        <v>-1.73</v>
      </c>
      <c r="I44" s="203">
        <f t="shared" ref="I44:I47" si="65">(E44-C44)/C44</f>
        <v>-0.60533279871692058</v>
      </c>
      <c r="J44" s="301">
        <v>7.2290000000000001</v>
      </c>
      <c r="K44" s="208">
        <f>J44/$B$43</f>
        <v>8.2706181969617581E-3</v>
      </c>
      <c r="L44" s="206">
        <f t="shared" si="5"/>
        <v>-17.711000000000002</v>
      </c>
      <c r="M44" s="207">
        <f t="shared" si="6"/>
        <v>-2.0299999999999998</v>
      </c>
      <c r="N44" s="208">
        <f t="shared" si="7"/>
        <v>-0.71014434643143554</v>
      </c>
      <c r="O44" s="275">
        <v>16.869</v>
      </c>
      <c r="P44" s="212">
        <f>O44/$B$43</f>
        <v>1.9299634578025714E-2</v>
      </c>
      <c r="Q44" s="210">
        <f t="shared" si="9"/>
        <v>-8.0710000000000015</v>
      </c>
      <c r="R44" s="211">
        <f t="shared" si="10"/>
        <v>-0.92</v>
      </c>
      <c r="S44" s="212">
        <f t="shared" si="11"/>
        <v>-0.32361668003207705</v>
      </c>
      <c r="T44" s="302">
        <v>13.747</v>
      </c>
      <c r="U44" s="217">
        <f>T44/$B$43</f>
        <v>1.5727789231378238E-2</v>
      </c>
      <c r="V44" s="215">
        <f t="shared" si="13"/>
        <v>-11.193000000000001</v>
      </c>
      <c r="W44" s="216">
        <f t="shared" si="14"/>
        <v>-1.28</v>
      </c>
      <c r="X44" s="217">
        <f t="shared" si="15"/>
        <v>-0.44879711307137132</v>
      </c>
      <c r="Y44" s="279">
        <v>12.747999999999999</v>
      </c>
      <c r="Z44" s="221">
        <f>Y44/$B$43</f>
        <v>1.4584844484004494E-2</v>
      </c>
      <c r="AA44" s="219">
        <f t="shared" si="17"/>
        <v>-12.192000000000002</v>
      </c>
      <c r="AB44" s="220">
        <f t="shared" si="18"/>
        <v>-1.39</v>
      </c>
      <c r="AC44" s="221">
        <f t="shared" si="19"/>
        <v>-0.48885324779470735</v>
      </c>
      <c r="AD44" s="303">
        <v>11.861000000000001</v>
      </c>
      <c r="AE44" s="235">
        <f>AD44/$B$43</f>
        <v>1.3570037686286266E-2</v>
      </c>
      <c r="AF44" s="224">
        <f t="shared" si="21"/>
        <v>-13.079000000000001</v>
      </c>
      <c r="AG44" s="225">
        <f t="shared" si="22"/>
        <v>-1.5</v>
      </c>
      <c r="AH44" s="226">
        <f t="shared" si="23"/>
        <v>-0.52441860465116275</v>
      </c>
    </row>
    <row r="45" spans="1:34" x14ac:dyDescent="0.2">
      <c r="A45" s="10" t="s">
        <v>1</v>
      </c>
      <c r="B45" s="227"/>
      <c r="C45" s="228">
        <v>152.709</v>
      </c>
      <c r="D45" s="305">
        <f t="shared" ref="D45:F47" si="66">C45/$B$43</f>
        <v>0.17471266208878589</v>
      </c>
      <c r="E45" s="263">
        <v>96.981999999999999</v>
      </c>
      <c r="F45" s="203">
        <f t="shared" si="66"/>
        <v>0.11095602351331377</v>
      </c>
      <c r="G45" s="230">
        <f t="shared" si="1"/>
        <v>-55.727000000000004</v>
      </c>
      <c r="H45" s="231">
        <f t="shared" si="64"/>
        <v>-6.38</v>
      </c>
      <c r="I45" s="203">
        <f t="shared" si="65"/>
        <v>-0.36492282707633472</v>
      </c>
      <c r="J45" s="301">
        <v>68.47</v>
      </c>
      <c r="K45" s="208">
        <f t="shared" ref="K45:K47" si="67">J45/$B$43</f>
        <v>7.8335762615295554E-2</v>
      </c>
      <c r="L45" s="206">
        <f t="shared" si="5"/>
        <v>-84.239000000000004</v>
      </c>
      <c r="M45" s="207">
        <f t="shared" si="6"/>
        <v>-9.64</v>
      </c>
      <c r="N45" s="208">
        <f t="shared" si="7"/>
        <v>-0.55163087964691015</v>
      </c>
      <c r="O45" s="275">
        <v>129.85300000000001</v>
      </c>
      <c r="P45" s="212">
        <f t="shared" ref="P45:P47" si="68">O45/$B$43</f>
        <v>0.14856336764837116</v>
      </c>
      <c r="Q45" s="210">
        <f t="shared" si="9"/>
        <v>-22.855999999999995</v>
      </c>
      <c r="R45" s="211">
        <f t="shared" si="10"/>
        <v>-2.61</v>
      </c>
      <c r="S45" s="212">
        <f t="shared" si="11"/>
        <v>-0.14967028793325865</v>
      </c>
      <c r="T45" s="302">
        <v>109.923</v>
      </c>
      <c r="U45" s="217">
        <f t="shared" ref="U45:U47" si="69">T45/$B$43</f>
        <v>0.12576167714270678</v>
      </c>
      <c r="V45" s="215">
        <f t="shared" si="13"/>
        <v>-42.786000000000001</v>
      </c>
      <c r="W45" s="216">
        <f t="shared" si="14"/>
        <v>-4.9000000000000004</v>
      </c>
      <c r="X45" s="217">
        <f t="shared" si="15"/>
        <v>-0.2801799501011728</v>
      </c>
      <c r="Y45" s="279">
        <v>125.843</v>
      </c>
      <c r="Z45" s="221">
        <f t="shared" ref="Z45:Z47" si="70">Y45/$B$43</f>
        <v>0.14397557141516926</v>
      </c>
      <c r="AA45" s="219">
        <f t="shared" si="17"/>
        <v>-26.866</v>
      </c>
      <c r="AB45" s="220">
        <f t="shared" si="18"/>
        <v>-3.07</v>
      </c>
      <c r="AC45" s="221">
        <f t="shared" si="19"/>
        <v>-0.17592938202725444</v>
      </c>
      <c r="AD45" s="303">
        <v>124.023</v>
      </c>
      <c r="AE45" s="235">
        <f t="shared" ref="AE45:AE47" si="71">AD45/$B$43</f>
        <v>0.14189332973326713</v>
      </c>
      <c r="AF45" s="224">
        <f t="shared" si="21"/>
        <v>-28.686000000000007</v>
      </c>
      <c r="AG45" s="225">
        <f t="shared" si="22"/>
        <v>-3.28</v>
      </c>
      <c r="AH45" s="226">
        <f t="shared" si="23"/>
        <v>-0.18784747460856929</v>
      </c>
    </row>
    <row r="46" spans="1:34" x14ac:dyDescent="0.2">
      <c r="A46" s="10" t="s">
        <v>2</v>
      </c>
      <c r="B46" s="227"/>
      <c r="C46" s="228">
        <v>413.91</v>
      </c>
      <c r="D46" s="305">
        <f t="shared" si="66"/>
        <v>0.47354981019566211</v>
      </c>
      <c r="E46" s="263">
        <v>380.14499999999998</v>
      </c>
      <c r="F46" s="203">
        <f t="shared" si="66"/>
        <v>0.43491965064103294</v>
      </c>
      <c r="G46" s="230">
        <f t="shared" si="1"/>
        <v>-33.765000000000043</v>
      </c>
      <c r="H46" s="231">
        <f t="shared" si="64"/>
        <v>-3.86</v>
      </c>
      <c r="I46" s="203">
        <f t="shared" si="65"/>
        <v>-8.1575704863376189E-2</v>
      </c>
      <c r="J46" s="301">
        <v>291.33699999999999</v>
      </c>
      <c r="K46" s="208">
        <f t="shared" si="67"/>
        <v>0.33331540927489939</v>
      </c>
      <c r="L46" s="206">
        <f t="shared" si="5"/>
        <v>-122.57300000000004</v>
      </c>
      <c r="M46" s="207">
        <f t="shared" si="6"/>
        <v>-14.02</v>
      </c>
      <c r="N46" s="208">
        <f t="shared" si="7"/>
        <v>-0.2961344253581697</v>
      </c>
      <c r="O46" s="275">
        <v>398.113</v>
      </c>
      <c r="P46" s="212">
        <f t="shared" si="68"/>
        <v>0.45547663885005341</v>
      </c>
      <c r="Q46" s="210">
        <f t="shared" si="9"/>
        <v>-15.797000000000025</v>
      </c>
      <c r="R46" s="211">
        <f t="shared" si="10"/>
        <v>-1.81</v>
      </c>
      <c r="S46" s="212">
        <f t="shared" si="11"/>
        <v>-3.8165301635621332E-2</v>
      </c>
      <c r="T46" s="302">
        <v>372.99</v>
      </c>
      <c r="U46" s="217">
        <f t="shared" si="69"/>
        <v>0.42673369501795078</v>
      </c>
      <c r="V46" s="215">
        <f t="shared" si="13"/>
        <v>-40.920000000000016</v>
      </c>
      <c r="W46" s="216">
        <f t="shared" si="14"/>
        <v>-4.68</v>
      </c>
      <c r="X46" s="217">
        <f t="shared" si="15"/>
        <v>-9.8862071464811227E-2</v>
      </c>
      <c r="Y46" s="279">
        <v>403.61599999999999</v>
      </c>
      <c r="Z46" s="221">
        <f t="shared" si="70"/>
        <v>0.46177255971571679</v>
      </c>
      <c r="AA46" s="219">
        <f t="shared" si="17"/>
        <v>-10.29400000000004</v>
      </c>
      <c r="AB46" s="220">
        <f t="shared" si="18"/>
        <v>-1.18</v>
      </c>
      <c r="AC46" s="221">
        <f t="shared" si="19"/>
        <v>-2.4870140851876107E-2</v>
      </c>
      <c r="AD46" s="303">
        <v>402.78500000000003</v>
      </c>
      <c r="AE46" s="235">
        <f t="shared" si="71"/>
        <v>0.46082182189282639</v>
      </c>
      <c r="AF46" s="224">
        <f t="shared" si="21"/>
        <v>-11.125</v>
      </c>
      <c r="AG46" s="225">
        <f t="shared" si="22"/>
        <v>-1.27</v>
      </c>
      <c r="AH46" s="226">
        <f t="shared" si="23"/>
        <v>-2.6877823681476648E-2</v>
      </c>
    </row>
    <row r="47" spans="1:34" ht="13.5" thickBot="1" x14ac:dyDescent="0.25">
      <c r="A47" s="13" t="s">
        <v>3</v>
      </c>
      <c r="B47" s="236"/>
      <c r="C47" s="237">
        <v>552.59699999999998</v>
      </c>
      <c r="D47" s="306">
        <f t="shared" si="66"/>
        <v>0.63222005862311192</v>
      </c>
      <c r="E47" s="264">
        <v>548.23699999999997</v>
      </c>
      <c r="F47" s="239">
        <f t="shared" si="66"/>
        <v>0.62723183129723659</v>
      </c>
      <c r="G47" s="240">
        <f t="shared" si="1"/>
        <v>-4.3600000000000136</v>
      </c>
      <c r="H47" s="241">
        <f t="shared" si="64"/>
        <v>-0.5</v>
      </c>
      <c r="I47" s="239">
        <f t="shared" si="65"/>
        <v>-7.8900174991902126E-3</v>
      </c>
      <c r="J47" s="307">
        <v>541.375</v>
      </c>
      <c r="K47" s="243">
        <f t="shared" si="67"/>
        <v>0.61938109370316385</v>
      </c>
      <c r="L47" s="244">
        <f t="shared" si="5"/>
        <v>-11.22199999999998</v>
      </c>
      <c r="M47" s="245">
        <f t="shared" si="6"/>
        <v>-1.28</v>
      </c>
      <c r="N47" s="243">
        <f t="shared" si="7"/>
        <v>-2.0307746875209205E-2</v>
      </c>
      <c r="O47" s="276">
        <v>549.04899999999998</v>
      </c>
      <c r="P47" s="246">
        <f t="shared" si="68"/>
        <v>0.628160831432239</v>
      </c>
      <c r="Q47" s="247">
        <f t="shared" si="9"/>
        <v>-3.5480000000000018</v>
      </c>
      <c r="R47" s="248">
        <f t="shared" si="10"/>
        <v>-0.41</v>
      </c>
      <c r="S47" s="246">
        <f t="shared" si="11"/>
        <v>-6.4205922218180736E-3</v>
      </c>
      <c r="T47" s="308">
        <v>544.23599999999999</v>
      </c>
      <c r="U47" s="250">
        <f t="shared" si="69"/>
        <v>0.62265433186356056</v>
      </c>
      <c r="V47" s="251">
        <f>T47-C47</f>
        <v>-8.36099999999999</v>
      </c>
      <c r="W47" s="252">
        <f t="shared" si="14"/>
        <v>-0.96</v>
      </c>
      <c r="X47" s="250">
        <f t="shared" si="15"/>
        <v>-1.5130375300625935E-2</v>
      </c>
      <c r="Y47" s="280">
        <v>550.54899999999998</v>
      </c>
      <c r="Z47" s="253">
        <f t="shared" si="70"/>
        <v>0.62987696468655396</v>
      </c>
      <c r="AA47" s="254">
        <f t="shared" si="17"/>
        <v>-2.0480000000000018</v>
      </c>
      <c r="AB47" s="255">
        <f t="shared" si="18"/>
        <v>-0.23</v>
      </c>
      <c r="AC47" s="253">
        <f t="shared" si="19"/>
        <v>-3.7061366601700732E-3</v>
      </c>
      <c r="AD47" s="309">
        <v>550.39700000000005</v>
      </c>
      <c r="AE47" s="257">
        <f t="shared" si="71"/>
        <v>0.62970306318345015</v>
      </c>
      <c r="AF47" s="258">
        <f t="shared" si="21"/>
        <v>-2.1999999999999318</v>
      </c>
      <c r="AG47" s="259">
        <f t="shared" si="22"/>
        <v>-0.25</v>
      </c>
      <c r="AH47" s="260">
        <f t="shared" si="23"/>
        <v>-3.9812014904169434E-3</v>
      </c>
    </row>
    <row r="48" spans="1:34" ht="15" customHeight="1" x14ac:dyDescent="0.2">
      <c r="A48" s="503" t="s">
        <v>76</v>
      </c>
      <c r="B48" s="503"/>
      <c r="C48" s="503"/>
      <c r="D48" s="503"/>
      <c r="E48" s="503"/>
      <c r="F48" s="503"/>
      <c r="G48" s="503"/>
      <c r="H48" s="503"/>
      <c r="I48" s="503"/>
    </row>
    <row r="49" spans="1:9" ht="38.1" customHeight="1" x14ac:dyDescent="0.2">
      <c r="A49" s="479" t="s">
        <v>160</v>
      </c>
      <c r="B49" s="479"/>
      <c r="C49" s="479"/>
      <c r="D49" s="479"/>
      <c r="E49" s="479"/>
      <c r="F49" s="479"/>
      <c r="G49" s="479"/>
      <c r="H49" s="479"/>
      <c r="I49" s="479"/>
    </row>
    <row r="50" spans="1:9" ht="183.6" customHeight="1" x14ac:dyDescent="0.2">
      <c r="A50" s="475" t="s">
        <v>146</v>
      </c>
      <c r="B50" s="475"/>
      <c r="C50" s="475"/>
      <c r="D50" s="475"/>
      <c r="E50" s="475"/>
      <c r="F50" s="475"/>
      <c r="G50" s="475"/>
      <c r="H50" s="475"/>
      <c r="I50" s="475"/>
    </row>
    <row r="51" spans="1:9" ht="27.95" customHeight="1" x14ac:dyDescent="0.2">
      <c r="A51" s="475" t="s">
        <v>120</v>
      </c>
      <c r="B51" s="475"/>
      <c r="C51" s="475"/>
      <c r="D51" s="475"/>
      <c r="E51" s="475"/>
      <c r="F51" s="475"/>
      <c r="G51" s="475"/>
      <c r="H51" s="475"/>
      <c r="I51" s="475"/>
    </row>
  </sheetData>
  <mergeCells count="13">
    <mergeCell ref="A51:I51"/>
    <mergeCell ref="A2:I2"/>
    <mergeCell ref="E6:I6"/>
    <mergeCell ref="E5:G5"/>
    <mergeCell ref="A48:I48"/>
    <mergeCell ref="A50:I50"/>
    <mergeCell ref="AD6:AH6"/>
    <mergeCell ref="A49:I49"/>
    <mergeCell ref="J6:N6"/>
    <mergeCell ref="O6:S6"/>
    <mergeCell ref="T6:X6"/>
    <mergeCell ref="Y6:AC6"/>
    <mergeCell ref="B6:D6"/>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I37"/>
  <sheetViews>
    <sheetView topLeftCell="A2" zoomScale="87" zoomScaleNormal="87" workbookViewId="0">
      <pane xSplit="1" ySplit="5" topLeftCell="B16" activePane="bottomRight" state="frozen"/>
      <selection activeCell="A2" sqref="A2"/>
      <selection pane="topRight" activeCell="B2" sqref="B2"/>
      <selection pane="bottomLeft" activeCell="A7" sqref="A7"/>
      <selection pane="bottomRight" activeCell="A6" sqref="A6"/>
    </sheetView>
  </sheetViews>
  <sheetFormatPr defaultColWidth="9.140625" defaultRowHeight="12.75" x14ac:dyDescent="0.2"/>
  <cols>
    <col min="1" max="1" width="72.140625" style="1" customWidth="1"/>
    <col min="2" max="2" width="27.5703125" style="14" customWidth="1"/>
    <col min="3" max="3" width="27.5703125" style="1" customWidth="1"/>
    <col min="4" max="4" width="27.7109375" style="1" customWidth="1"/>
    <col min="5" max="5" width="27.85546875" style="1" customWidth="1"/>
    <col min="6" max="7" width="27.7109375" style="1" customWidth="1"/>
    <col min="8" max="16384" width="9.140625" style="1"/>
  </cols>
  <sheetData>
    <row r="1" spans="1:7" s="25" customFormat="1" x14ac:dyDescent="0.2">
      <c r="A1" s="23" t="s">
        <v>73</v>
      </c>
      <c r="B1" s="20"/>
    </row>
    <row r="2" spans="1:7" s="25" customFormat="1" ht="12.95" customHeight="1" x14ac:dyDescent="0.2">
      <c r="A2" s="492" t="s">
        <v>181</v>
      </c>
      <c r="B2" s="492"/>
    </row>
    <row r="3" spans="1:7" s="25" customFormat="1" ht="27" customHeight="1" x14ac:dyDescent="0.2">
      <c r="A3" s="516" t="s">
        <v>118</v>
      </c>
      <c r="B3" s="516"/>
    </row>
    <row r="4" spans="1:7" s="25" customFormat="1" x14ac:dyDescent="0.2">
      <c r="A4" s="28" t="s">
        <v>119</v>
      </c>
      <c r="B4" s="20"/>
    </row>
    <row r="5" spans="1:7" s="25" customFormat="1" x14ac:dyDescent="0.2">
      <c r="A5" s="25" t="s">
        <v>101</v>
      </c>
      <c r="B5" s="20"/>
    </row>
    <row r="6" spans="1:7" s="25" customFormat="1" ht="56.1" customHeight="1" thickBot="1" x14ac:dyDescent="0.25">
      <c r="A6" s="26"/>
      <c r="B6" s="144" t="s">
        <v>161</v>
      </c>
      <c r="C6" s="143" t="s">
        <v>163</v>
      </c>
      <c r="D6" s="135" t="s">
        <v>165</v>
      </c>
      <c r="E6" s="134" t="s">
        <v>168</v>
      </c>
      <c r="F6" s="133" t="s">
        <v>172</v>
      </c>
      <c r="G6" s="125" t="s">
        <v>175</v>
      </c>
    </row>
    <row r="7" spans="1:7" x14ac:dyDescent="0.2">
      <c r="A7" s="1" t="s">
        <v>72</v>
      </c>
      <c r="B7" s="462"/>
      <c r="C7" s="463"/>
      <c r="D7" s="464"/>
      <c r="E7" s="465"/>
      <c r="F7" s="466"/>
      <c r="G7" s="467"/>
    </row>
    <row r="8" spans="1:7" x14ac:dyDescent="0.2">
      <c r="A8" s="9" t="s">
        <v>7</v>
      </c>
      <c r="B8" s="158">
        <f t="shared" ref="B8:G8" si="0">+(B9+B11)</f>
        <v>7446.57</v>
      </c>
      <c r="C8" s="136">
        <f t="shared" si="0"/>
        <v>7446.57</v>
      </c>
      <c r="D8" s="159">
        <f t="shared" si="0"/>
        <v>7446.57</v>
      </c>
      <c r="E8" s="160">
        <f t="shared" si="0"/>
        <v>7446.57</v>
      </c>
      <c r="F8" s="126">
        <f t="shared" si="0"/>
        <v>7446.57</v>
      </c>
      <c r="G8" s="161">
        <f t="shared" si="0"/>
        <v>7446.57</v>
      </c>
    </row>
    <row r="9" spans="1:7" x14ac:dyDescent="0.2">
      <c r="A9" s="9" t="s">
        <v>8</v>
      </c>
      <c r="B9" s="162">
        <v>2081.886</v>
      </c>
      <c r="C9" s="137">
        <v>2081.886</v>
      </c>
      <c r="D9" s="153">
        <v>2081.886</v>
      </c>
      <c r="E9" s="156">
        <v>2081.886</v>
      </c>
      <c r="F9" s="127">
        <v>2081.886</v>
      </c>
      <c r="G9" s="163">
        <v>2081.886</v>
      </c>
    </row>
    <row r="10" spans="1:7" x14ac:dyDescent="0.2">
      <c r="A10" s="9" t="s">
        <v>9</v>
      </c>
      <c r="B10" s="162">
        <v>781.66399999999999</v>
      </c>
      <c r="C10" s="137">
        <v>781.66399999999999</v>
      </c>
      <c r="D10" s="153">
        <v>781.66399999999999</v>
      </c>
      <c r="E10" s="156">
        <v>781.66399999999999</v>
      </c>
      <c r="F10" s="127">
        <v>781.66399999999999</v>
      </c>
      <c r="G10" s="163">
        <v>781.66399999999999</v>
      </c>
    </row>
    <row r="11" spans="1:7" x14ac:dyDescent="0.2">
      <c r="A11" s="9" t="s">
        <v>10</v>
      </c>
      <c r="B11" s="162">
        <v>5364.6840000000002</v>
      </c>
      <c r="C11" s="137">
        <v>5364.6840000000002</v>
      </c>
      <c r="D11" s="153">
        <v>5364.6840000000002</v>
      </c>
      <c r="E11" s="156">
        <v>5364.6840000000002</v>
      </c>
      <c r="F11" s="127">
        <v>5364.6840000000002</v>
      </c>
      <c r="G11" s="163">
        <v>5364.6840000000002</v>
      </c>
    </row>
    <row r="12" spans="1:7" x14ac:dyDescent="0.2">
      <c r="A12" s="1" t="s">
        <v>24</v>
      </c>
      <c r="B12" s="164"/>
      <c r="C12" s="138"/>
      <c r="D12" s="154"/>
      <c r="E12" s="157"/>
      <c r="F12" s="128"/>
      <c r="G12" s="165"/>
    </row>
    <row r="13" spans="1:7" x14ac:dyDescent="0.2">
      <c r="A13" s="9" t="s">
        <v>25</v>
      </c>
      <c r="B13" s="164" t="s">
        <v>54</v>
      </c>
      <c r="C13" s="138" t="s">
        <v>54</v>
      </c>
      <c r="D13" s="154" t="s">
        <v>54</v>
      </c>
      <c r="E13" s="157" t="s">
        <v>54</v>
      </c>
      <c r="F13" s="128" t="s">
        <v>54</v>
      </c>
      <c r="G13" s="165" t="s">
        <v>54</v>
      </c>
    </row>
    <row r="14" spans="1:7" x14ac:dyDescent="0.2">
      <c r="A14" s="4" t="s">
        <v>7</v>
      </c>
      <c r="B14" s="162">
        <v>1517.13</v>
      </c>
      <c r="C14" s="137">
        <v>1517.13</v>
      </c>
      <c r="D14" s="153">
        <v>1517.13</v>
      </c>
      <c r="E14" s="156">
        <v>1517.13</v>
      </c>
      <c r="F14" s="127">
        <v>1281.47</v>
      </c>
      <c r="G14" s="163">
        <v>1335.85</v>
      </c>
    </row>
    <row r="15" spans="1:7" x14ac:dyDescent="0.2">
      <c r="A15" s="4" t="s">
        <v>8</v>
      </c>
      <c r="B15" s="162">
        <v>470.44900000000001</v>
      </c>
      <c r="C15" s="137">
        <v>470.44900000000001</v>
      </c>
      <c r="D15" s="153">
        <v>470.44900000000001</v>
      </c>
      <c r="E15" s="156">
        <v>470.44900000000001</v>
      </c>
      <c r="F15" s="127">
        <v>352.54199999999997</v>
      </c>
      <c r="G15" s="163">
        <v>360.14800000000002</v>
      </c>
    </row>
    <row r="16" spans="1:7" x14ac:dyDescent="0.2">
      <c r="A16" s="4" t="s">
        <v>9</v>
      </c>
      <c r="B16" s="162">
        <v>203.24700000000001</v>
      </c>
      <c r="C16" s="137">
        <v>203.24700000000001</v>
      </c>
      <c r="D16" s="153">
        <v>203.24700000000001</v>
      </c>
      <c r="E16" s="156">
        <v>203.24700000000001</v>
      </c>
      <c r="F16" s="127">
        <v>151.422</v>
      </c>
      <c r="G16" s="163">
        <v>153.50299999999999</v>
      </c>
    </row>
    <row r="17" spans="1:7" x14ac:dyDescent="0.2">
      <c r="A17" s="4" t="s">
        <v>10</v>
      </c>
      <c r="B17" s="162">
        <v>1046.68</v>
      </c>
      <c r="C17" s="137">
        <v>1046.68</v>
      </c>
      <c r="D17" s="153">
        <v>1046.68</v>
      </c>
      <c r="E17" s="156">
        <v>1046.68</v>
      </c>
      <c r="F17" s="127">
        <v>928.93200000000002</v>
      </c>
      <c r="G17" s="163">
        <v>975.70399999999995</v>
      </c>
    </row>
    <row r="18" spans="1:7" x14ac:dyDescent="0.2">
      <c r="A18" s="9" t="s">
        <v>26</v>
      </c>
      <c r="B18" s="164"/>
      <c r="C18" s="139"/>
      <c r="D18" s="154"/>
      <c r="E18" s="157"/>
      <c r="F18" s="129"/>
      <c r="G18" s="165"/>
    </row>
    <row r="19" spans="1:7" x14ac:dyDescent="0.2">
      <c r="A19" s="4" t="s">
        <v>7</v>
      </c>
      <c r="B19" s="166">
        <v>5784.7053317777645</v>
      </c>
      <c r="C19" s="140">
        <v>11568.158298893306</v>
      </c>
      <c r="D19" s="155">
        <v>2541.515888552728</v>
      </c>
      <c r="E19" s="146">
        <v>5081.7530468713958</v>
      </c>
      <c r="F19" s="130">
        <v>4795.0556782445165</v>
      </c>
      <c r="G19" s="145">
        <v>4896.9270501927613</v>
      </c>
    </row>
    <row r="20" spans="1:7" x14ac:dyDescent="0.2">
      <c r="A20" s="4" t="s">
        <v>8</v>
      </c>
      <c r="B20" s="166">
        <v>6304.9554787022607</v>
      </c>
      <c r="C20" s="140">
        <v>12607.29643383236</v>
      </c>
      <c r="D20" s="155">
        <v>3044.6658405055596</v>
      </c>
      <c r="E20" s="146">
        <v>6086.6959011497529</v>
      </c>
      <c r="F20" s="130">
        <v>4559.2581876769291</v>
      </c>
      <c r="G20" s="145">
        <v>4693.4593555982538</v>
      </c>
    </row>
    <row r="21" spans="1:7" x14ac:dyDescent="0.2">
      <c r="A21" s="4" t="s">
        <v>9</v>
      </c>
      <c r="B21" s="166">
        <v>6538.4974931979314</v>
      </c>
      <c r="C21" s="140">
        <v>13075.223742539865</v>
      </c>
      <c r="D21" s="155">
        <v>3115.5687414820391</v>
      </c>
      <c r="E21" s="146">
        <v>6229.3662391080807</v>
      </c>
      <c r="F21" s="130">
        <v>4642.4495780005545</v>
      </c>
      <c r="G21" s="145">
        <v>4765.2293440519079</v>
      </c>
    </row>
    <row r="22" spans="1:7" x14ac:dyDescent="0.2">
      <c r="A22" s="4" t="s">
        <v>10</v>
      </c>
      <c r="B22" s="166">
        <v>5550.8751480872852</v>
      </c>
      <c r="C22" s="140">
        <v>11101.100622922</v>
      </c>
      <c r="D22" s="155">
        <v>2315.3685940306491</v>
      </c>
      <c r="E22" s="146">
        <v>4630.0684067718885</v>
      </c>
      <c r="F22" s="130">
        <v>4884.5233020285659</v>
      </c>
      <c r="G22" s="145">
        <v>4972.0202028484046</v>
      </c>
    </row>
    <row r="23" spans="1:7" x14ac:dyDescent="0.2">
      <c r="A23" s="1" t="s">
        <v>28</v>
      </c>
      <c r="B23" s="167"/>
      <c r="C23" s="138"/>
      <c r="D23" s="168"/>
      <c r="E23" s="147"/>
      <c r="F23" s="128"/>
      <c r="G23" s="148"/>
    </row>
    <row r="24" spans="1:7" x14ac:dyDescent="0.2">
      <c r="A24" s="9" t="s">
        <v>29</v>
      </c>
      <c r="B24" s="167"/>
      <c r="C24" s="138"/>
      <c r="D24" s="168"/>
      <c r="E24" s="147"/>
      <c r="F24" s="128"/>
      <c r="G24" s="148"/>
    </row>
    <row r="25" spans="1:7" x14ac:dyDescent="0.2">
      <c r="A25" s="4" t="s">
        <v>7</v>
      </c>
      <c r="B25" s="169">
        <f t="shared" ref="B25:G25" si="1">+(B26+B28)</f>
        <v>0</v>
      </c>
      <c r="C25" s="141">
        <f t="shared" si="1"/>
        <v>0</v>
      </c>
      <c r="D25" s="170">
        <f t="shared" si="1"/>
        <v>0</v>
      </c>
      <c r="E25" s="149">
        <f t="shared" si="1"/>
        <v>0</v>
      </c>
      <c r="F25" s="131">
        <f t="shared" si="1"/>
        <v>0</v>
      </c>
      <c r="G25" s="150">
        <f t="shared" si="1"/>
        <v>0</v>
      </c>
    </row>
    <row r="26" spans="1:7" x14ac:dyDescent="0.2">
      <c r="A26" s="4" t="s">
        <v>8</v>
      </c>
      <c r="B26" s="171">
        <v>0</v>
      </c>
      <c r="C26" s="142">
        <v>0</v>
      </c>
      <c r="D26" s="172">
        <v>0</v>
      </c>
      <c r="E26" s="151">
        <v>0</v>
      </c>
      <c r="F26" s="132">
        <v>0</v>
      </c>
      <c r="G26" s="152">
        <v>0</v>
      </c>
    </row>
    <row r="27" spans="1:7" x14ac:dyDescent="0.2">
      <c r="A27" s="4" t="s">
        <v>9</v>
      </c>
      <c r="B27" s="171">
        <v>0</v>
      </c>
      <c r="C27" s="142">
        <v>0</v>
      </c>
      <c r="D27" s="172">
        <v>0</v>
      </c>
      <c r="E27" s="151">
        <v>0</v>
      </c>
      <c r="F27" s="132">
        <v>0</v>
      </c>
      <c r="G27" s="152">
        <v>0</v>
      </c>
    </row>
    <row r="28" spans="1:7" x14ac:dyDescent="0.2">
      <c r="A28" s="4" t="s">
        <v>10</v>
      </c>
      <c r="B28" s="171">
        <v>0</v>
      </c>
      <c r="C28" s="142">
        <v>0</v>
      </c>
      <c r="D28" s="172">
        <v>0</v>
      </c>
      <c r="E28" s="151">
        <v>0</v>
      </c>
      <c r="F28" s="132">
        <v>0</v>
      </c>
      <c r="G28" s="152">
        <v>0</v>
      </c>
    </row>
    <row r="29" spans="1:7" x14ac:dyDescent="0.2">
      <c r="A29" s="9" t="s">
        <v>27</v>
      </c>
      <c r="B29" s="164"/>
      <c r="C29" s="138"/>
      <c r="D29" s="168"/>
      <c r="E29" s="147"/>
      <c r="F29" s="128"/>
      <c r="G29" s="148"/>
    </row>
    <row r="30" spans="1:7" x14ac:dyDescent="0.2">
      <c r="A30" s="4" t="s">
        <v>7</v>
      </c>
      <c r="B30" s="166" t="s">
        <v>32</v>
      </c>
      <c r="C30" s="140" t="s">
        <v>32</v>
      </c>
      <c r="D30" s="155" t="s">
        <v>32</v>
      </c>
      <c r="E30" s="146" t="s">
        <v>32</v>
      </c>
      <c r="F30" s="130" t="s">
        <v>32</v>
      </c>
      <c r="G30" s="145" t="s">
        <v>32</v>
      </c>
    </row>
    <row r="31" spans="1:7" x14ac:dyDescent="0.2">
      <c r="A31" s="4" t="s">
        <v>8</v>
      </c>
      <c r="B31" s="166" t="s">
        <v>32</v>
      </c>
      <c r="C31" s="140" t="s">
        <v>32</v>
      </c>
      <c r="D31" s="155" t="s">
        <v>32</v>
      </c>
      <c r="E31" s="146" t="s">
        <v>32</v>
      </c>
      <c r="F31" s="130" t="s">
        <v>32</v>
      </c>
      <c r="G31" s="145" t="s">
        <v>32</v>
      </c>
    </row>
    <row r="32" spans="1:7" x14ac:dyDescent="0.2">
      <c r="A32" s="4" t="s">
        <v>9</v>
      </c>
      <c r="B32" s="166" t="s">
        <v>32</v>
      </c>
      <c r="C32" s="140" t="s">
        <v>32</v>
      </c>
      <c r="D32" s="155" t="s">
        <v>32</v>
      </c>
      <c r="E32" s="146" t="s">
        <v>32</v>
      </c>
      <c r="F32" s="130" t="s">
        <v>32</v>
      </c>
      <c r="G32" s="145" t="s">
        <v>32</v>
      </c>
    </row>
    <row r="33" spans="1:9" ht="13.5" thickBot="1" x14ac:dyDescent="0.25">
      <c r="A33" s="11" t="s">
        <v>10</v>
      </c>
      <c r="B33" s="468" t="s">
        <v>32</v>
      </c>
      <c r="C33" s="469" t="s">
        <v>32</v>
      </c>
      <c r="D33" s="470" t="s">
        <v>32</v>
      </c>
      <c r="E33" s="471" t="s">
        <v>32</v>
      </c>
      <c r="F33" s="472" t="s">
        <v>32</v>
      </c>
      <c r="G33" s="473" t="s">
        <v>32</v>
      </c>
    </row>
    <row r="34" spans="1:9" ht="13.5" customHeight="1" x14ac:dyDescent="0.2">
      <c r="A34" s="515" t="s">
        <v>76</v>
      </c>
      <c r="B34" s="515"/>
    </row>
    <row r="35" spans="1:9" ht="51.6" customHeight="1" x14ac:dyDescent="0.2">
      <c r="A35" s="479" t="s">
        <v>160</v>
      </c>
      <c r="B35" s="479"/>
      <c r="C35" s="105"/>
      <c r="D35" s="105"/>
      <c r="E35" s="105"/>
      <c r="F35" s="105"/>
      <c r="G35" s="105"/>
      <c r="H35" s="105"/>
      <c r="I35" s="105"/>
    </row>
    <row r="36" spans="1:9" ht="274.5" customHeight="1" x14ac:dyDescent="0.2">
      <c r="A36" s="474" t="s">
        <v>147</v>
      </c>
      <c r="B36" s="474"/>
      <c r="C36" s="22"/>
      <c r="D36" s="22"/>
      <c r="E36" s="22"/>
    </row>
    <row r="37" spans="1:9" ht="54" customHeight="1" x14ac:dyDescent="0.2">
      <c r="A37" s="475" t="s">
        <v>120</v>
      </c>
      <c r="B37" s="475"/>
      <c r="C37" s="8"/>
      <c r="D37" s="8"/>
      <c r="E37" s="8"/>
      <c r="F37" s="8"/>
      <c r="G37" s="8"/>
      <c r="H37" s="8"/>
      <c r="I37" s="8"/>
    </row>
  </sheetData>
  <mergeCells count="6">
    <mergeCell ref="A34:B34"/>
    <mergeCell ref="A36:B36"/>
    <mergeCell ref="A3:B3"/>
    <mergeCell ref="A2:B2"/>
    <mergeCell ref="A37:B37"/>
    <mergeCell ref="A35:B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T68"/>
  <sheetViews>
    <sheetView zoomScale="85" zoomScaleNormal="85" workbookViewId="0">
      <pane xSplit="1" ySplit="7" topLeftCell="B8" activePane="bottomRight" state="frozen"/>
      <selection pane="topRight" activeCell="B1" sqref="B1"/>
      <selection pane="bottomLeft" activeCell="A8" sqref="A8"/>
      <selection pane="bottomRight" activeCell="A2" sqref="A2:E2"/>
    </sheetView>
  </sheetViews>
  <sheetFormatPr defaultColWidth="9.140625" defaultRowHeight="12.75" x14ac:dyDescent="0.2"/>
  <cols>
    <col min="1" max="1" width="56.85546875" style="1" customWidth="1"/>
    <col min="2" max="2" width="12.7109375" style="14" customWidth="1"/>
    <col min="3" max="3" width="14.42578125" style="14" customWidth="1"/>
    <col min="4" max="4" width="15.42578125" style="14" customWidth="1"/>
    <col min="5" max="5" width="15.7109375" style="14" customWidth="1"/>
    <col min="6" max="8" width="15.7109375" style="1" customWidth="1"/>
    <col min="9" max="11" width="15.5703125" style="1" customWidth="1"/>
    <col min="12" max="17" width="15.7109375" style="1" customWidth="1"/>
    <col min="18" max="20" width="15.5703125" style="1" customWidth="1"/>
    <col min="21" max="16384" width="9.140625" style="1"/>
  </cols>
  <sheetData>
    <row r="1" spans="1:20" s="25" customFormat="1" x14ac:dyDescent="0.2">
      <c r="A1" s="23" t="s">
        <v>74</v>
      </c>
      <c r="B1" s="24"/>
      <c r="C1" s="24"/>
      <c r="D1" s="24"/>
      <c r="E1" s="24"/>
      <c r="F1" s="25" t="s">
        <v>54</v>
      </c>
    </row>
    <row r="2" spans="1:20" s="25" customFormat="1" ht="15.6" customHeight="1" x14ac:dyDescent="0.2">
      <c r="A2" s="492" t="s">
        <v>182</v>
      </c>
      <c r="B2" s="492"/>
      <c r="C2" s="492"/>
      <c r="D2" s="492"/>
      <c r="E2" s="492"/>
    </row>
    <row r="3" spans="1:20" s="25" customFormat="1" ht="27" customHeight="1" x14ac:dyDescent="0.2">
      <c r="A3" s="516" t="s">
        <v>118</v>
      </c>
      <c r="B3" s="516"/>
      <c r="C3" s="516"/>
      <c r="D3" s="516"/>
      <c r="E3" s="516"/>
    </row>
    <row r="4" spans="1:20" s="25" customFormat="1" x14ac:dyDescent="0.2">
      <c r="A4" s="28" t="s">
        <v>119</v>
      </c>
      <c r="B4" s="24"/>
      <c r="C4" s="24"/>
      <c r="D4" s="24"/>
      <c r="E4" s="24"/>
    </row>
    <row r="5" spans="1:20" s="25" customFormat="1" x14ac:dyDescent="0.2">
      <c r="A5" s="25" t="s">
        <v>102</v>
      </c>
      <c r="B5" s="20" t="s">
        <v>54</v>
      </c>
      <c r="C5" s="20"/>
      <c r="D5" s="20"/>
      <c r="E5" s="20"/>
    </row>
    <row r="6" spans="1:20" s="25" customFormat="1" ht="30" customHeight="1" x14ac:dyDescent="0.2">
      <c r="B6" s="109" t="s">
        <v>142</v>
      </c>
      <c r="C6" s="531" t="s">
        <v>158</v>
      </c>
      <c r="D6" s="532"/>
      <c r="E6" s="533"/>
      <c r="F6" s="517" t="s">
        <v>166</v>
      </c>
      <c r="G6" s="518"/>
      <c r="H6" s="519"/>
      <c r="I6" s="520" t="s">
        <v>170</v>
      </c>
      <c r="J6" s="521"/>
      <c r="K6" s="522"/>
      <c r="L6" s="523" t="s">
        <v>169</v>
      </c>
      <c r="M6" s="524"/>
      <c r="N6" s="525"/>
      <c r="O6" s="526" t="s">
        <v>173</v>
      </c>
      <c r="P6" s="527"/>
      <c r="Q6" s="527"/>
      <c r="R6" s="528" t="s">
        <v>176</v>
      </c>
      <c r="S6" s="529"/>
      <c r="T6" s="529"/>
    </row>
    <row r="7" spans="1:20" s="25" customFormat="1" ht="41.25" thickBot="1" x14ac:dyDescent="0.25">
      <c r="A7" s="26"/>
      <c r="B7" s="101" t="s">
        <v>117</v>
      </c>
      <c r="C7" s="116" t="s">
        <v>113</v>
      </c>
      <c r="D7" s="102" t="s">
        <v>64</v>
      </c>
      <c r="E7" s="117" t="s">
        <v>68</v>
      </c>
      <c r="F7" s="118" t="s">
        <v>113</v>
      </c>
      <c r="G7" s="103" t="s">
        <v>64</v>
      </c>
      <c r="H7" s="119" t="s">
        <v>68</v>
      </c>
      <c r="I7" s="120" t="s">
        <v>113</v>
      </c>
      <c r="J7" s="121" t="s">
        <v>64</v>
      </c>
      <c r="K7" s="122" t="s">
        <v>68</v>
      </c>
      <c r="L7" s="111" t="s">
        <v>113</v>
      </c>
      <c r="M7" s="112" t="s">
        <v>64</v>
      </c>
      <c r="N7" s="113" t="s">
        <v>68</v>
      </c>
      <c r="O7" s="114" t="s">
        <v>113</v>
      </c>
      <c r="P7" s="110" t="s">
        <v>64</v>
      </c>
      <c r="Q7" s="115" t="s">
        <v>68</v>
      </c>
      <c r="R7" s="108" t="s">
        <v>113</v>
      </c>
      <c r="S7" s="106" t="s">
        <v>64</v>
      </c>
      <c r="T7" s="107" t="s">
        <v>68</v>
      </c>
    </row>
    <row r="8" spans="1:20" x14ac:dyDescent="0.2">
      <c r="A8" s="1" t="s">
        <v>33</v>
      </c>
      <c r="B8" s="398"/>
      <c r="C8" s="399"/>
      <c r="D8" s="176"/>
      <c r="E8" s="400"/>
      <c r="F8" s="401"/>
      <c r="G8" s="180"/>
      <c r="H8" s="402"/>
      <c r="I8" s="403"/>
      <c r="J8" s="183"/>
      <c r="K8" s="404"/>
      <c r="L8" s="405"/>
      <c r="M8" s="187"/>
      <c r="N8" s="406"/>
      <c r="O8" s="407"/>
      <c r="P8" s="190"/>
      <c r="Q8" s="408"/>
      <c r="R8" s="409"/>
      <c r="S8" s="194"/>
      <c r="T8" s="410"/>
    </row>
    <row r="9" spans="1:20" x14ac:dyDescent="0.2">
      <c r="A9" s="9" t="s">
        <v>34</v>
      </c>
      <c r="B9" s="411">
        <v>377.12799999999999</v>
      </c>
      <c r="C9" s="412">
        <v>377.12799999999999</v>
      </c>
      <c r="D9" s="230">
        <f>C9-B9</f>
        <v>0</v>
      </c>
      <c r="E9" s="266">
        <f>(C9-B9)/B9</f>
        <v>0</v>
      </c>
      <c r="F9" s="413">
        <v>377.12799999999999</v>
      </c>
      <c r="G9" s="206">
        <f>F9-B9</f>
        <v>0</v>
      </c>
      <c r="H9" s="361">
        <f>(F9-B9)/B9</f>
        <v>0</v>
      </c>
      <c r="I9" s="414">
        <v>377.12799999999999</v>
      </c>
      <c r="J9" s="210">
        <f>I9-B9</f>
        <v>0</v>
      </c>
      <c r="K9" s="271">
        <f>(I9-B9)/B9</f>
        <v>0</v>
      </c>
      <c r="L9" s="415">
        <v>377.12799999999999</v>
      </c>
      <c r="M9" s="215">
        <f>L9-B9</f>
        <v>0</v>
      </c>
      <c r="N9" s="362">
        <f>(L9-B9)/B9</f>
        <v>0</v>
      </c>
      <c r="O9" s="416">
        <v>377.12799999999999</v>
      </c>
      <c r="P9" s="219">
        <f>O9-B9</f>
        <v>0</v>
      </c>
      <c r="Q9" s="282">
        <f>(O9-B9)/B9</f>
        <v>0</v>
      </c>
      <c r="R9" s="417">
        <v>377.12799999999999</v>
      </c>
      <c r="S9" s="224">
        <f>R9-B9</f>
        <v>0</v>
      </c>
      <c r="T9" s="226">
        <f>(R9-B9)/B9</f>
        <v>0</v>
      </c>
    </row>
    <row r="10" spans="1:20" x14ac:dyDescent="0.2">
      <c r="A10" s="9" t="s">
        <v>35</v>
      </c>
      <c r="B10" s="363">
        <v>1910.5391360000001</v>
      </c>
      <c r="C10" s="364">
        <v>1910.5391360000001</v>
      </c>
      <c r="D10" s="365">
        <f>C10-B10</f>
        <v>0</v>
      </c>
      <c r="E10" s="266">
        <f>(C10-B10)/B10</f>
        <v>0</v>
      </c>
      <c r="F10" s="366">
        <v>1910.5391360000001</v>
      </c>
      <c r="G10" s="367">
        <f t="shared" ref="G10:G64" si="0">F10-B10</f>
        <v>0</v>
      </c>
      <c r="H10" s="361">
        <f t="shared" ref="H10:H64" si="1">(F10-B10)/B10</f>
        <v>0</v>
      </c>
      <c r="I10" s="368">
        <v>1910.5391360000001</v>
      </c>
      <c r="J10" s="369">
        <f t="shared" ref="J10:J64" si="2">I10-B10</f>
        <v>0</v>
      </c>
      <c r="K10" s="271">
        <f t="shared" ref="K10:K64" si="3">(I10-B10)/B10</f>
        <v>0</v>
      </c>
      <c r="L10" s="370">
        <v>1910.5391360000001</v>
      </c>
      <c r="M10" s="371">
        <f t="shared" ref="M10:M64" si="4">L10-B10</f>
        <v>0</v>
      </c>
      <c r="N10" s="362">
        <f t="shared" ref="N10:N64" si="5">(L10-B10)/B10</f>
        <v>0</v>
      </c>
      <c r="O10" s="372">
        <v>1910.5391360000001</v>
      </c>
      <c r="P10" s="373">
        <f t="shared" ref="P10:P64" si="6">O10-B10</f>
        <v>0</v>
      </c>
      <c r="Q10" s="282">
        <f t="shared" ref="Q10:Q64" si="7">(O10-B10)/B10</f>
        <v>0</v>
      </c>
      <c r="R10" s="374">
        <v>1910.5391360000001</v>
      </c>
      <c r="S10" s="375">
        <f t="shared" ref="S10:S64" si="8">R10-B10</f>
        <v>0</v>
      </c>
      <c r="T10" s="226">
        <f t="shared" ref="T10:T64" si="9">(R10-B10)/B10</f>
        <v>0</v>
      </c>
    </row>
    <row r="11" spans="1:20" x14ac:dyDescent="0.2">
      <c r="A11" s="3"/>
      <c r="B11" s="199"/>
      <c r="C11" s="262"/>
      <c r="D11" s="201"/>
      <c r="E11" s="376"/>
      <c r="F11" s="293"/>
      <c r="G11" s="206"/>
      <c r="H11" s="361"/>
      <c r="I11" s="274"/>
      <c r="J11" s="210"/>
      <c r="K11" s="271"/>
      <c r="L11" s="296"/>
      <c r="M11" s="215"/>
      <c r="N11" s="362"/>
      <c r="O11" s="278"/>
      <c r="P11" s="219"/>
      <c r="Q11" s="282"/>
      <c r="R11" s="299"/>
      <c r="S11" s="224"/>
      <c r="T11" s="226"/>
    </row>
    <row r="12" spans="1:20" ht="15" x14ac:dyDescent="0.2">
      <c r="A12" s="1" t="s">
        <v>98</v>
      </c>
      <c r="B12" s="199"/>
      <c r="C12" s="262"/>
      <c r="D12" s="201"/>
      <c r="E12" s="376"/>
      <c r="F12" s="293"/>
      <c r="G12" s="206"/>
      <c r="H12" s="361"/>
      <c r="I12" s="274"/>
      <c r="J12" s="210"/>
      <c r="K12" s="271"/>
      <c r="L12" s="296"/>
      <c r="M12" s="215"/>
      <c r="N12" s="362"/>
      <c r="O12" s="278"/>
      <c r="P12" s="219"/>
      <c r="Q12" s="282"/>
      <c r="R12" s="299"/>
      <c r="S12" s="224"/>
      <c r="T12" s="226"/>
    </row>
    <row r="13" spans="1:20" x14ac:dyDescent="0.2">
      <c r="A13" s="9" t="s">
        <v>96</v>
      </c>
      <c r="B13" s="228">
        <v>601.375</v>
      </c>
      <c r="C13" s="263">
        <v>601.375</v>
      </c>
      <c r="D13" s="230">
        <f>C13-B13</f>
        <v>0</v>
      </c>
      <c r="E13" s="266">
        <f>(C13-B13)/B13</f>
        <v>0</v>
      </c>
      <c r="F13" s="301">
        <v>601.375</v>
      </c>
      <c r="G13" s="206">
        <f t="shared" si="0"/>
        <v>0</v>
      </c>
      <c r="H13" s="361">
        <f t="shared" si="1"/>
        <v>0</v>
      </c>
      <c r="I13" s="275">
        <v>601.375</v>
      </c>
      <c r="J13" s="210">
        <f t="shared" si="2"/>
        <v>0</v>
      </c>
      <c r="K13" s="271">
        <f t="shared" si="3"/>
        <v>0</v>
      </c>
      <c r="L13" s="302">
        <v>601.375</v>
      </c>
      <c r="M13" s="215">
        <f t="shared" si="4"/>
        <v>0</v>
      </c>
      <c r="N13" s="362">
        <f t="shared" si="5"/>
        <v>0</v>
      </c>
      <c r="O13" s="279">
        <v>601.375</v>
      </c>
      <c r="P13" s="219">
        <f t="shared" si="6"/>
        <v>0</v>
      </c>
      <c r="Q13" s="282">
        <f t="shared" si="7"/>
        <v>0</v>
      </c>
      <c r="R13" s="303">
        <v>601.375</v>
      </c>
      <c r="S13" s="224">
        <f t="shared" si="8"/>
        <v>0</v>
      </c>
      <c r="T13" s="226">
        <f t="shared" si="9"/>
        <v>0</v>
      </c>
    </row>
    <row r="14" spans="1:20" x14ac:dyDescent="0.2">
      <c r="A14" s="9" t="s">
        <v>97</v>
      </c>
      <c r="B14" s="363">
        <v>4158.164992</v>
      </c>
      <c r="C14" s="364">
        <v>4158.164992</v>
      </c>
      <c r="D14" s="365">
        <f>C14-B14</f>
        <v>0</v>
      </c>
      <c r="E14" s="266">
        <f>(C14-B14)/B14</f>
        <v>0</v>
      </c>
      <c r="F14" s="366">
        <v>4158.164992</v>
      </c>
      <c r="G14" s="367">
        <f t="shared" si="0"/>
        <v>0</v>
      </c>
      <c r="H14" s="361">
        <f>(F14-B14)/B14</f>
        <v>0</v>
      </c>
      <c r="I14" s="368">
        <v>4158.164992</v>
      </c>
      <c r="J14" s="369">
        <f t="shared" si="2"/>
        <v>0</v>
      </c>
      <c r="K14" s="271">
        <f t="shared" si="3"/>
        <v>0</v>
      </c>
      <c r="L14" s="370">
        <v>4158.164992</v>
      </c>
      <c r="M14" s="371">
        <f t="shared" si="4"/>
        <v>0</v>
      </c>
      <c r="N14" s="362">
        <f t="shared" si="5"/>
        <v>0</v>
      </c>
      <c r="O14" s="372">
        <v>4158.164992</v>
      </c>
      <c r="P14" s="373">
        <f t="shared" si="6"/>
        <v>0</v>
      </c>
      <c r="Q14" s="282">
        <f t="shared" si="7"/>
        <v>0</v>
      </c>
      <c r="R14" s="374">
        <v>4158.164992</v>
      </c>
      <c r="S14" s="375">
        <f t="shared" si="8"/>
        <v>0</v>
      </c>
      <c r="T14" s="226">
        <f t="shared" si="9"/>
        <v>0</v>
      </c>
    </row>
    <row r="15" spans="1:20" x14ac:dyDescent="0.2">
      <c r="A15" s="3"/>
      <c r="B15" s="199"/>
      <c r="C15" s="262"/>
      <c r="D15" s="201"/>
      <c r="E15" s="376"/>
      <c r="F15" s="293"/>
      <c r="G15" s="206"/>
      <c r="H15" s="361"/>
      <c r="I15" s="274"/>
      <c r="J15" s="210"/>
      <c r="K15" s="271"/>
      <c r="L15" s="296"/>
      <c r="M15" s="215"/>
      <c r="N15" s="362"/>
      <c r="O15" s="278"/>
      <c r="P15" s="219"/>
      <c r="Q15" s="282"/>
      <c r="R15" s="299"/>
      <c r="S15" s="224"/>
      <c r="T15" s="226"/>
    </row>
    <row r="16" spans="1:20" ht="25.5" x14ac:dyDescent="0.2">
      <c r="A16" s="8" t="s">
        <v>36</v>
      </c>
      <c r="B16" s="199"/>
      <c r="C16" s="262"/>
      <c r="D16" s="201"/>
      <c r="E16" s="376"/>
      <c r="F16" s="293"/>
      <c r="G16" s="206"/>
      <c r="H16" s="361"/>
      <c r="I16" s="274"/>
      <c r="J16" s="210"/>
      <c r="K16" s="271"/>
      <c r="L16" s="296"/>
      <c r="M16" s="215"/>
      <c r="N16" s="362"/>
      <c r="O16" s="278"/>
      <c r="P16" s="219"/>
      <c r="Q16" s="282"/>
      <c r="R16" s="299"/>
      <c r="S16" s="224"/>
      <c r="T16" s="226"/>
    </row>
    <row r="17" spans="1:20" x14ac:dyDescent="0.2">
      <c r="A17" s="9" t="s">
        <v>37</v>
      </c>
      <c r="B17" s="228">
        <v>141.43700000000001</v>
      </c>
      <c r="C17" s="263">
        <v>141.43700000000001</v>
      </c>
      <c r="D17" s="230">
        <f>C17-B17</f>
        <v>0</v>
      </c>
      <c r="E17" s="266">
        <f>(C17-B17)/B17</f>
        <v>0</v>
      </c>
      <c r="F17" s="301">
        <v>141.43700000000001</v>
      </c>
      <c r="G17" s="206">
        <f t="shared" si="0"/>
        <v>0</v>
      </c>
      <c r="H17" s="361">
        <f t="shared" si="1"/>
        <v>0</v>
      </c>
      <c r="I17" s="275">
        <v>141.43700000000001</v>
      </c>
      <c r="J17" s="210">
        <f t="shared" si="2"/>
        <v>0</v>
      </c>
      <c r="K17" s="271">
        <f t="shared" si="3"/>
        <v>0</v>
      </c>
      <c r="L17" s="302">
        <v>141.43700000000001</v>
      </c>
      <c r="M17" s="215">
        <f t="shared" si="4"/>
        <v>0</v>
      </c>
      <c r="N17" s="362">
        <f t="shared" si="5"/>
        <v>0</v>
      </c>
      <c r="O17" s="279">
        <v>141.43700000000001</v>
      </c>
      <c r="P17" s="219">
        <f t="shared" si="6"/>
        <v>0</v>
      </c>
      <c r="Q17" s="282">
        <f t="shared" si="7"/>
        <v>0</v>
      </c>
      <c r="R17" s="303">
        <v>141.43700000000001</v>
      </c>
      <c r="S17" s="224">
        <f t="shared" si="8"/>
        <v>0</v>
      </c>
      <c r="T17" s="226">
        <f t="shared" si="9"/>
        <v>0</v>
      </c>
    </row>
    <row r="18" spans="1:20" x14ac:dyDescent="0.2">
      <c r="A18" s="9" t="s">
        <v>35</v>
      </c>
      <c r="B18" s="363">
        <v>1046.5409999999999</v>
      </c>
      <c r="C18" s="364">
        <v>1046.5409999999999</v>
      </c>
      <c r="D18" s="365">
        <f>C18-B18</f>
        <v>0</v>
      </c>
      <c r="E18" s="266">
        <f>(C18-B18)/B18</f>
        <v>0</v>
      </c>
      <c r="F18" s="366">
        <v>1046.5409999999999</v>
      </c>
      <c r="G18" s="367">
        <f t="shared" si="0"/>
        <v>0</v>
      </c>
      <c r="H18" s="361">
        <f t="shared" si="1"/>
        <v>0</v>
      </c>
      <c r="I18" s="368">
        <v>1046.5409999999999</v>
      </c>
      <c r="J18" s="369">
        <f t="shared" si="2"/>
        <v>0</v>
      </c>
      <c r="K18" s="271">
        <f t="shared" si="3"/>
        <v>0</v>
      </c>
      <c r="L18" s="370">
        <v>1046.5409999999999</v>
      </c>
      <c r="M18" s="371">
        <f t="shared" si="4"/>
        <v>0</v>
      </c>
      <c r="N18" s="362">
        <f t="shared" si="5"/>
        <v>0</v>
      </c>
      <c r="O18" s="372">
        <v>1046.5409999999999</v>
      </c>
      <c r="P18" s="373">
        <f t="shared" si="6"/>
        <v>0</v>
      </c>
      <c r="Q18" s="282">
        <f t="shared" si="7"/>
        <v>0</v>
      </c>
      <c r="R18" s="374">
        <v>1046.5409999999999</v>
      </c>
      <c r="S18" s="375">
        <f t="shared" si="8"/>
        <v>0</v>
      </c>
      <c r="T18" s="226">
        <f t="shared" si="9"/>
        <v>0</v>
      </c>
    </row>
    <row r="19" spans="1:20" x14ac:dyDescent="0.2">
      <c r="A19" s="3"/>
      <c r="B19" s="199"/>
      <c r="C19" s="262"/>
      <c r="D19" s="201"/>
      <c r="E19" s="376"/>
      <c r="F19" s="293"/>
      <c r="G19" s="206"/>
      <c r="H19" s="361"/>
      <c r="I19" s="274"/>
      <c r="J19" s="210"/>
      <c r="K19" s="271"/>
      <c r="L19" s="296"/>
      <c r="M19" s="215"/>
      <c r="N19" s="362"/>
      <c r="O19" s="278"/>
      <c r="P19" s="219"/>
      <c r="Q19" s="282"/>
      <c r="R19" s="299"/>
      <c r="S19" s="224"/>
      <c r="T19" s="226"/>
    </row>
    <row r="20" spans="1:20" x14ac:dyDescent="0.2">
      <c r="A20" s="1" t="s">
        <v>38</v>
      </c>
      <c r="B20" s="199"/>
      <c r="C20" s="262"/>
      <c r="D20" s="201"/>
      <c r="E20" s="376"/>
      <c r="F20" s="293"/>
      <c r="G20" s="206"/>
      <c r="H20" s="361"/>
      <c r="I20" s="274"/>
      <c r="J20" s="210"/>
      <c r="K20" s="271"/>
      <c r="L20" s="296"/>
      <c r="M20" s="215"/>
      <c r="N20" s="362"/>
      <c r="O20" s="278"/>
      <c r="P20" s="219"/>
      <c r="Q20" s="282"/>
      <c r="R20" s="299"/>
      <c r="S20" s="224"/>
      <c r="T20" s="226"/>
    </row>
    <row r="21" spans="1:20" x14ac:dyDescent="0.2">
      <c r="A21" s="9" t="s">
        <v>39</v>
      </c>
      <c r="B21" s="228">
        <v>111.363</v>
      </c>
      <c r="C21" s="263">
        <v>111.363</v>
      </c>
      <c r="D21" s="230">
        <f>C21-B21</f>
        <v>0</v>
      </c>
      <c r="E21" s="266">
        <f>(C21-B21)/B21</f>
        <v>0</v>
      </c>
      <c r="F21" s="301">
        <v>111.363</v>
      </c>
      <c r="G21" s="206">
        <f t="shared" si="0"/>
        <v>0</v>
      </c>
      <c r="H21" s="361">
        <f t="shared" si="1"/>
        <v>0</v>
      </c>
      <c r="I21" s="275">
        <v>111.363</v>
      </c>
      <c r="J21" s="210">
        <f t="shared" si="2"/>
        <v>0</v>
      </c>
      <c r="K21" s="271">
        <f t="shared" si="3"/>
        <v>0</v>
      </c>
      <c r="L21" s="302">
        <v>111.363</v>
      </c>
      <c r="M21" s="215">
        <f t="shared" si="4"/>
        <v>0</v>
      </c>
      <c r="N21" s="362">
        <f t="shared" si="5"/>
        <v>0</v>
      </c>
      <c r="O21" s="279">
        <v>111.363</v>
      </c>
      <c r="P21" s="219">
        <f t="shared" si="6"/>
        <v>0</v>
      </c>
      <c r="Q21" s="282">
        <f t="shared" si="7"/>
        <v>0</v>
      </c>
      <c r="R21" s="303">
        <v>111.363</v>
      </c>
      <c r="S21" s="224">
        <f t="shared" si="8"/>
        <v>0</v>
      </c>
      <c r="T21" s="226">
        <f t="shared" si="9"/>
        <v>0</v>
      </c>
    </row>
    <row r="22" spans="1:20" x14ac:dyDescent="0.2">
      <c r="A22" s="9" t="s">
        <v>35</v>
      </c>
      <c r="B22" s="363">
        <v>534.26860799999997</v>
      </c>
      <c r="C22" s="364">
        <v>534.26860799999997</v>
      </c>
      <c r="D22" s="365">
        <f>C22-B22</f>
        <v>0</v>
      </c>
      <c r="E22" s="266">
        <f>(C22-B22)/B22</f>
        <v>0</v>
      </c>
      <c r="F22" s="366">
        <v>534.26860799999997</v>
      </c>
      <c r="G22" s="367">
        <f t="shared" si="0"/>
        <v>0</v>
      </c>
      <c r="H22" s="361">
        <f t="shared" si="1"/>
        <v>0</v>
      </c>
      <c r="I22" s="368">
        <v>534.26860799999997</v>
      </c>
      <c r="J22" s="369">
        <f t="shared" si="2"/>
        <v>0</v>
      </c>
      <c r="K22" s="271">
        <f t="shared" si="3"/>
        <v>0</v>
      </c>
      <c r="L22" s="370">
        <v>534.26860799999997</v>
      </c>
      <c r="M22" s="371">
        <f t="shared" si="4"/>
        <v>0</v>
      </c>
      <c r="N22" s="362">
        <f t="shared" si="5"/>
        <v>0</v>
      </c>
      <c r="O22" s="372">
        <v>534.26860799999997</v>
      </c>
      <c r="P22" s="373">
        <f t="shared" si="6"/>
        <v>0</v>
      </c>
      <c r="Q22" s="282">
        <f t="shared" si="7"/>
        <v>0</v>
      </c>
      <c r="R22" s="374">
        <v>534.26860799999997</v>
      </c>
      <c r="S22" s="375">
        <f t="shared" si="8"/>
        <v>0</v>
      </c>
      <c r="T22" s="226">
        <f t="shared" si="9"/>
        <v>0</v>
      </c>
    </row>
    <row r="23" spans="1:20" x14ac:dyDescent="0.2">
      <c r="A23" s="3"/>
      <c r="B23" s="199"/>
      <c r="C23" s="262"/>
      <c r="D23" s="201"/>
      <c r="E23" s="376"/>
      <c r="F23" s="293"/>
      <c r="G23" s="206"/>
      <c r="H23" s="361"/>
      <c r="I23" s="274"/>
      <c r="J23" s="210"/>
      <c r="K23" s="271"/>
      <c r="L23" s="296"/>
      <c r="M23" s="215"/>
      <c r="N23" s="362"/>
      <c r="O23" s="278"/>
      <c r="P23" s="219"/>
      <c r="Q23" s="282"/>
      <c r="R23" s="299"/>
      <c r="S23" s="224"/>
      <c r="T23" s="226"/>
    </row>
    <row r="24" spans="1:20" x14ac:dyDescent="0.2">
      <c r="A24" s="1" t="s">
        <v>40</v>
      </c>
      <c r="B24" s="199"/>
      <c r="C24" s="262"/>
      <c r="D24" s="201"/>
      <c r="E24" s="376"/>
      <c r="F24" s="293"/>
      <c r="G24" s="206"/>
      <c r="H24" s="361"/>
      <c r="I24" s="274"/>
      <c r="J24" s="210"/>
      <c r="K24" s="271"/>
      <c r="L24" s="296"/>
      <c r="M24" s="215"/>
      <c r="N24" s="362"/>
      <c r="O24" s="278"/>
      <c r="P24" s="219"/>
      <c r="Q24" s="282"/>
      <c r="R24" s="299"/>
      <c r="S24" s="224"/>
      <c r="T24" s="226"/>
    </row>
    <row r="25" spans="1:20" x14ac:dyDescent="0.2">
      <c r="A25" s="9" t="s">
        <v>41</v>
      </c>
      <c r="B25" s="228">
        <v>230.62100000000001</v>
      </c>
      <c r="C25" s="263">
        <v>230.62100000000001</v>
      </c>
      <c r="D25" s="230">
        <f>C25-B25</f>
        <v>0</v>
      </c>
      <c r="E25" s="266">
        <f>(C25-B25)/B25</f>
        <v>0</v>
      </c>
      <c r="F25" s="301">
        <v>230.62100000000001</v>
      </c>
      <c r="G25" s="206">
        <f t="shared" si="0"/>
        <v>0</v>
      </c>
      <c r="H25" s="361">
        <f t="shared" si="1"/>
        <v>0</v>
      </c>
      <c r="I25" s="275">
        <v>230.62100000000001</v>
      </c>
      <c r="J25" s="210">
        <f t="shared" si="2"/>
        <v>0</v>
      </c>
      <c r="K25" s="271">
        <f t="shared" si="3"/>
        <v>0</v>
      </c>
      <c r="L25" s="302">
        <v>230.62100000000001</v>
      </c>
      <c r="M25" s="215">
        <f t="shared" si="4"/>
        <v>0</v>
      </c>
      <c r="N25" s="362">
        <f t="shared" si="5"/>
        <v>0</v>
      </c>
      <c r="O25" s="279">
        <v>230.62100000000001</v>
      </c>
      <c r="P25" s="219">
        <f t="shared" si="6"/>
        <v>0</v>
      </c>
      <c r="Q25" s="282">
        <f t="shared" si="7"/>
        <v>0</v>
      </c>
      <c r="R25" s="303">
        <v>230.62100000000001</v>
      </c>
      <c r="S25" s="224">
        <f t="shared" si="8"/>
        <v>0</v>
      </c>
      <c r="T25" s="226">
        <f t="shared" si="9"/>
        <v>0</v>
      </c>
    </row>
    <row r="26" spans="1:20" x14ac:dyDescent="0.2">
      <c r="A26" s="9" t="s">
        <v>91</v>
      </c>
      <c r="B26" s="363">
        <v>2509.2199999999998</v>
      </c>
      <c r="C26" s="364">
        <v>2509.2199999999998</v>
      </c>
      <c r="D26" s="365">
        <f>C26-B26</f>
        <v>0</v>
      </c>
      <c r="E26" s="266">
        <f>(C26-B26)/B26</f>
        <v>0</v>
      </c>
      <c r="F26" s="366">
        <v>2509.2199999999998</v>
      </c>
      <c r="G26" s="367">
        <f t="shared" si="0"/>
        <v>0</v>
      </c>
      <c r="H26" s="361">
        <f t="shared" si="1"/>
        <v>0</v>
      </c>
      <c r="I26" s="368">
        <v>2509.2199999999998</v>
      </c>
      <c r="J26" s="369">
        <f t="shared" si="2"/>
        <v>0</v>
      </c>
      <c r="K26" s="271">
        <f t="shared" si="3"/>
        <v>0</v>
      </c>
      <c r="L26" s="370">
        <v>2509.2199999999998</v>
      </c>
      <c r="M26" s="371">
        <f t="shared" si="4"/>
        <v>0</v>
      </c>
      <c r="N26" s="362">
        <f t="shared" si="5"/>
        <v>0</v>
      </c>
      <c r="O26" s="372">
        <v>2509.2199999999998</v>
      </c>
      <c r="P26" s="373">
        <f t="shared" si="6"/>
        <v>0</v>
      </c>
      <c r="Q26" s="282">
        <f t="shared" si="7"/>
        <v>0</v>
      </c>
      <c r="R26" s="374">
        <v>2509.2199999999998</v>
      </c>
      <c r="S26" s="375">
        <f t="shared" si="8"/>
        <v>0</v>
      </c>
      <c r="T26" s="226">
        <f t="shared" si="9"/>
        <v>0</v>
      </c>
    </row>
    <row r="27" spans="1:20" x14ac:dyDescent="0.2">
      <c r="A27" s="3"/>
      <c r="B27" s="199"/>
      <c r="C27" s="262"/>
      <c r="D27" s="201"/>
      <c r="E27" s="376"/>
      <c r="F27" s="293"/>
      <c r="G27" s="206"/>
      <c r="H27" s="361"/>
      <c r="I27" s="274"/>
      <c r="J27" s="210"/>
      <c r="K27" s="271"/>
      <c r="L27" s="296"/>
      <c r="M27" s="215"/>
      <c r="N27" s="362"/>
      <c r="O27" s="278"/>
      <c r="P27" s="219"/>
      <c r="Q27" s="282"/>
      <c r="R27" s="299"/>
      <c r="S27" s="224"/>
      <c r="T27" s="226"/>
    </row>
    <row r="28" spans="1:20" x14ac:dyDescent="0.2">
      <c r="A28" s="1" t="s">
        <v>42</v>
      </c>
      <c r="B28" s="199"/>
      <c r="C28" s="262"/>
      <c r="D28" s="201"/>
      <c r="E28" s="376"/>
      <c r="F28" s="293"/>
      <c r="G28" s="206"/>
      <c r="H28" s="361"/>
      <c r="I28" s="274"/>
      <c r="J28" s="210"/>
      <c r="K28" s="271"/>
      <c r="L28" s="296"/>
      <c r="M28" s="215"/>
      <c r="N28" s="362"/>
      <c r="O28" s="278"/>
      <c r="P28" s="219"/>
      <c r="Q28" s="282"/>
      <c r="R28" s="299"/>
      <c r="S28" s="224"/>
      <c r="T28" s="226"/>
    </row>
    <row r="29" spans="1:20" x14ac:dyDescent="0.2">
      <c r="A29" s="9" t="s">
        <v>43</v>
      </c>
      <c r="B29" s="228">
        <v>546.38499999999999</v>
      </c>
      <c r="C29" s="263">
        <v>546.38499999999999</v>
      </c>
      <c r="D29" s="230">
        <f>C29-B29</f>
        <v>0</v>
      </c>
      <c r="E29" s="266">
        <f>(C29-B29)/B29</f>
        <v>0</v>
      </c>
      <c r="F29" s="301">
        <v>546.38499999999999</v>
      </c>
      <c r="G29" s="206">
        <f t="shared" si="0"/>
        <v>0</v>
      </c>
      <c r="H29" s="361">
        <f t="shared" si="1"/>
        <v>0</v>
      </c>
      <c r="I29" s="275">
        <v>546.38499999999999</v>
      </c>
      <c r="J29" s="210">
        <f t="shared" si="2"/>
        <v>0</v>
      </c>
      <c r="K29" s="271">
        <f t="shared" si="3"/>
        <v>0</v>
      </c>
      <c r="L29" s="302">
        <v>546.38499999999999</v>
      </c>
      <c r="M29" s="215">
        <f t="shared" si="4"/>
        <v>0</v>
      </c>
      <c r="N29" s="362">
        <f t="shared" si="5"/>
        <v>0</v>
      </c>
      <c r="O29" s="279">
        <v>546.38499999999999</v>
      </c>
      <c r="P29" s="219">
        <f t="shared" si="6"/>
        <v>0</v>
      </c>
      <c r="Q29" s="282">
        <f t="shared" si="7"/>
        <v>0</v>
      </c>
      <c r="R29" s="303">
        <v>546.38499999999999</v>
      </c>
      <c r="S29" s="224">
        <f t="shared" si="8"/>
        <v>0</v>
      </c>
      <c r="T29" s="226">
        <f t="shared" si="9"/>
        <v>0</v>
      </c>
    </row>
    <row r="30" spans="1:20" ht="15" x14ac:dyDescent="0.2">
      <c r="A30" s="9" t="s">
        <v>81</v>
      </c>
      <c r="B30" s="363">
        <v>7275.5747840000004</v>
      </c>
      <c r="C30" s="364">
        <v>7275.5747840000004</v>
      </c>
      <c r="D30" s="365">
        <f>C30-B30</f>
        <v>0</v>
      </c>
      <c r="E30" s="266">
        <f>(C30-B30)/B30</f>
        <v>0</v>
      </c>
      <c r="F30" s="366">
        <v>7275.5747840000004</v>
      </c>
      <c r="G30" s="367">
        <f t="shared" si="0"/>
        <v>0</v>
      </c>
      <c r="H30" s="361">
        <f t="shared" si="1"/>
        <v>0</v>
      </c>
      <c r="I30" s="368">
        <v>7275.5747840000004</v>
      </c>
      <c r="J30" s="369">
        <f t="shared" si="2"/>
        <v>0</v>
      </c>
      <c r="K30" s="271">
        <f t="shared" si="3"/>
        <v>0</v>
      </c>
      <c r="L30" s="370">
        <v>7275.5747840000004</v>
      </c>
      <c r="M30" s="371">
        <f t="shared" si="4"/>
        <v>0</v>
      </c>
      <c r="N30" s="362">
        <f t="shared" si="5"/>
        <v>0</v>
      </c>
      <c r="O30" s="372">
        <v>7275.5747840000004</v>
      </c>
      <c r="P30" s="373">
        <f t="shared" si="6"/>
        <v>0</v>
      </c>
      <c r="Q30" s="282">
        <f t="shared" si="7"/>
        <v>0</v>
      </c>
      <c r="R30" s="374">
        <v>7275.5747840000004</v>
      </c>
      <c r="S30" s="375">
        <f t="shared" si="8"/>
        <v>0</v>
      </c>
      <c r="T30" s="226">
        <f t="shared" si="9"/>
        <v>0</v>
      </c>
    </row>
    <row r="31" spans="1:20" x14ac:dyDescent="0.2">
      <c r="A31" s="3"/>
      <c r="B31" s="199"/>
      <c r="C31" s="262"/>
      <c r="D31" s="201"/>
      <c r="E31" s="376"/>
      <c r="F31" s="293"/>
      <c r="G31" s="206"/>
      <c r="H31" s="361"/>
      <c r="I31" s="274"/>
      <c r="J31" s="210"/>
      <c r="K31" s="271"/>
      <c r="L31" s="296"/>
      <c r="M31" s="215"/>
      <c r="N31" s="362"/>
      <c r="O31" s="278"/>
      <c r="P31" s="219"/>
      <c r="Q31" s="282"/>
      <c r="R31" s="299"/>
      <c r="S31" s="224"/>
      <c r="T31" s="226"/>
    </row>
    <row r="32" spans="1:20" x14ac:dyDescent="0.2">
      <c r="A32" s="1" t="s">
        <v>44</v>
      </c>
      <c r="B32" s="199"/>
      <c r="C32" s="262"/>
      <c r="D32" s="201"/>
      <c r="E32" s="376"/>
      <c r="F32" s="293"/>
      <c r="G32" s="206"/>
      <c r="H32" s="361"/>
      <c r="I32" s="274"/>
      <c r="J32" s="210"/>
      <c r="K32" s="271"/>
      <c r="L32" s="296"/>
      <c r="M32" s="215"/>
      <c r="N32" s="362"/>
      <c r="O32" s="278"/>
      <c r="P32" s="219"/>
      <c r="Q32" s="282"/>
      <c r="R32" s="299"/>
      <c r="S32" s="224"/>
      <c r="T32" s="226"/>
    </row>
    <row r="33" spans="1:20" x14ac:dyDescent="0.2">
      <c r="A33" s="9" t="s">
        <v>39</v>
      </c>
      <c r="B33" s="228">
        <v>1424.903</v>
      </c>
      <c r="C33" s="263">
        <v>1424.903</v>
      </c>
      <c r="D33" s="230">
        <f>C33-B33</f>
        <v>0</v>
      </c>
      <c r="E33" s="266">
        <f>(C33-B33)/B33</f>
        <v>0</v>
      </c>
      <c r="F33" s="301">
        <v>1424.903</v>
      </c>
      <c r="G33" s="206">
        <f t="shared" si="0"/>
        <v>0</v>
      </c>
      <c r="H33" s="361">
        <f t="shared" si="1"/>
        <v>0</v>
      </c>
      <c r="I33" s="275">
        <v>1424.903</v>
      </c>
      <c r="J33" s="210">
        <f t="shared" si="2"/>
        <v>0</v>
      </c>
      <c r="K33" s="271">
        <f t="shared" si="3"/>
        <v>0</v>
      </c>
      <c r="L33" s="302">
        <v>1424.903</v>
      </c>
      <c r="M33" s="215">
        <f t="shared" si="4"/>
        <v>0</v>
      </c>
      <c r="N33" s="362">
        <f t="shared" si="5"/>
        <v>0</v>
      </c>
      <c r="O33" s="279">
        <v>1424.903</v>
      </c>
      <c r="P33" s="219">
        <f t="shared" si="6"/>
        <v>0</v>
      </c>
      <c r="Q33" s="282">
        <f t="shared" si="7"/>
        <v>0</v>
      </c>
      <c r="R33" s="303">
        <v>1424.903</v>
      </c>
      <c r="S33" s="224">
        <f t="shared" si="8"/>
        <v>0</v>
      </c>
      <c r="T33" s="226">
        <f t="shared" si="9"/>
        <v>0</v>
      </c>
    </row>
    <row r="34" spans="1:20" x14ac:dyDescent="0.2">
      <c r="A34" s="9" t="s">
        <v>35</v>
      </c>
      <c r="B34" s="363">
        <v>3689.0941440000001</v>
      </c>
      <c r="C34" s="364">
        <v>3689.0941440000001</v>
      </c>
      <c r="D34" s="365">
        <f>C34-B34</f>
        <v>0</v>
      </c>
      <c r="E34" s="266">
        <f>(C34-B34)/B34</f>
        <v>0</v>
      </c>
      <c r="F34" s="366">
        <v>3689.0941440000001</v>
      </c>
      <c r="G34" s="367">
        <f t="shared" si="0"/>
        <v>0</v>
      </c>
      <c r="H34" s="361">
        <f t="shared" si="1"/>
        <v>0</v>
      </c>
      <c r="I34" s="368">
        <v>3689.0941440000001</v>
      </c>
      <c r="J34" s="369">
        <f t="shared" si="2"/>
        <v>0</v>
      </c>
      <c r="K34" s="271">
        <f t="shared" si="3"/>
        <v>0</v>
      </c>
      <c r="L34" s="370">
        <v>3689.0941440000001</v>
      </c>
      <c r="M34" s="371">
        <f t="shared" si="4"/>
        <v>0</v>
      </c>
      <c r="N34" s="362">
        <f t="shared" si="5"/>
        <v>0</v>
      </c>
      <c r="O34" s="372">
        <v>3689.0941440000001</v>
      </c>
      <c r="P34" s="373">
        <f t="shared" si="6"/>
        <v>0</v>
      </c>
      <c r="Q34" s="282">
        <f t="shared" si="7"/>
        <v>0</v>
      </c>
      <c r="R34" s="374">
        <v>3689.0941440000001</v>
      </c>
      <c r="S34" s="375">
        <f t="shared" si="8"/>
        <v>0</v>
      </c>
      <c r="T34" s="226">
        <f t="shared" si="9"/>
        <v>0</v>
      </c>
    </row>
    <row r="35" spans="1:20" x14ac:dyDescent="0.2">
      <c r="A35" s="3"/>
      <c r="B35" s="199"/>
      <c r="C35" s="262"/>
      <c r="D35" s="201"/>
      <c r="E35" s="376"/>
      <c r="F35" s="293"/>
      <c r="G35" s="206"/>
      <c r="H35" s="361"/>
      <c r="I35" s="274"/>
      <c r="J35" s="210"/>
      <c r="K35" s="271"/>
      <c r="L35" s="296"/>
      <c r="M35" s="215"/>
      <c r="N35" s="362"/>
      <c r="O35" s="278"/>
      <c r="P35" s="219"/>
      <c r="Q35" s="282"/>
      <c r="R35" s="299"/>
      <c r="S35" s="224"/>
      <c r="T35" s="226"/>
    </row>
    <row r="36" spans="1:20" ht="27.75" x14ac:dyDescent="0.2">
      <c r="A36" s="8" t="s">
        <v>110</v>
      </c>
      <c r="B36" s="199"/>
      <c r="C36" s="262"/>
      <c r="D36" s="201"/>
      <c r="E36" s="376"/>
      <c r="F36" s="293"/>
      <c r="G36" s="206"/>
      <c r="H36" s="361"/>
      <c r="I36" s="274"/>
      <c r="J36" s="210"/>
      <c r="K36" s="271"/>
      <c r="L36" s="296"/>
      <c r="M36" s="215"/>
      <c r="N36" s="362"/>
      <c r="O36" s="278"/>
      <c r="P36" s="219"/>
      <c r="Q36" s="282"/>
      <c r="R36" s="299"/>
      <c r="S36" s="224"/>
      <c r="T36" s="226"/>
    </row>
    <row r="37" spans="1:20" x14ac:dyDescent="0.2">
      <c r="A37" s="9" t="s">
        <v>109</v>
      </c>
      <c r="B37" s="228">
        <v>324.18599999999998</v>
      </c>
      <c r="C37" s="263">
        <v>324.18599999999998</v>
      </c>
      <c r="D37" s="230">
        <f>C37-B37</f>
        <v>0</v>
      </c>
      <c r="E37" s="266">
        <f>(C37-B37)/B37</f>
        <v>0</v>
      </c>
      <c r="F37" s="301">
        <v>324.18599999999998</v>
      </c>
      <c r="G37" s="206">
        <f t="shared" si="0"/>
        <v>0</v>
      </c>
      <c r="H37" s="361">
        <f t="shared" si="1"/>
        <v>0</v>
      </c>
      <c r="I37" s="275">
        <v>324.18599999999998</v>
      </c>
      <c r="J37" s="210">
        <f t="shared" si="2"/>
        <v>0</v>
      </c>
      <c r="K37" s="271">
        <f t="shared" si="3"/>
        <v>0</v>
      </c>
      <c r="L37" s="302">
        <v>324.18599999999998</v>
      </c>
      <c r="M37" s="215">
        <f t="shared" si="4"/>
        <v>0</v>
      </c>
      <c r="N37" s="362">
        <f t="shared" si="5"/>
        <v>0</v>
      </c>
      <c r="O37" s="279">
        <v>324.18599999999998</v>
      </c>
      <c r="P37" s="219">
        <f t="shared" si="6"/>
        <v>0</v>
      </c>
      <c r="Q37" s="282">
        <f t="shared" si="7"/>
        <v>0</v>
      </c>
      <c r="R37" s="303">
        <v>324.18599999999998</v>
      </c>
      <c r="S37" s="224">
        <f t="shared" si="8"/>
        <v>0</v>
      </c>
      <c r="T37" s="226">
        <f t="shared" si="9"/>
        <v>0</v>
      </c>
    </row>
    <row r="38" spans="1:20" x14ac:dyDescent="0.2">
      <c r="A38" s="9" t="s">
        <v>111</v>
      </c>
      <c r="B38" s="363">
        <v>352.02771200000001</v>
      </c>
      <c r="C38" s="364">
        <v>352.02771200000001</v>
      </c>
      <c r="D38" s="365">
        <f>C38-B38</f>
        <v>0</v>
      </c>
      <c r="E38" s="266">
        <f>(C38-B38)/B38</f>
        <v>0</v>
      </c>
      <c r="F38" s="366">
        <v>352.02771200000001</v>
      </c>
      <c r="G38" s="367">
        <f t="shared" si="0"/>
        <v>0</v>
      </c>
      <c r="H38" s="361">
        <f t="shared" si="1"/>
        <v>0</v>
      </c>
      <c r="I38" s="368">
        <v>352.02771200000001</v>
      </c>
      <c r="J38" s="369">
        <f t="shared" si="2"/>
        <v>0</v>
      </c>
      <c r="K38" s="271">
        <f t="shared" si="3"/>
        <v>0</v>
      </c>
      <c r="L38" s="370">
        <v>352.02771200000001</v>
      </c>
      <c r="M38" s="371">
        <f t="shared" si="4"/>
        <v>0</v>
      </c>
      <c r="N38" s="362">
        <f t="shared" si="5"/>
        <v>0</v>
      </c>
      <c r="O38" s="372">
        <v>352.02771200000001</v>
      </c>
      <c r="P38" s="373">
        <f t="shared" si="6"/>
        <v>0</v>
      </c>
      <c r="Q38" s="282">
        <f t="shared" si="7"/>
        <v>0</v>
      </c>
      <c r="R38" s="374">
        <v>352.02771200000001</v>
      </c>
      <c r="S38" s="375">
        <f t="shared" si="8"/>
        <v>0</v>
      </c>
      <c r="T38" s="226">
        <f t="shared" si="9"/>
        <v>0</v>
      </c>
    </row>
    <row r="39" spans="1:20" x14ac:dyDescent="0.2">
      <c r="A39" s="3"/>
      <c r="B39" s="199"/>
      <c r="C39" s="262"/>
      <c r="D39" s="201"/>
      <c r="E39" s="376"/>
      <c r="F39" s="293"/>
      <c r="G39" s="206"/>
      <c r="H39" s="361"/>
      <c r="I39" s="274"/>
      <c r="J39" s="210"/>
      <c r="K39" s="271"/>
      <c r="L39" s="296"/>
      <c r="M39" s="215"/>
      <c r="N39" s="362"/>
      <c r="O39" s="278"/>
      <c r="P39" s="219"/>
      <c r="Q39" s="282"/>
      <c r="R39" s="299"/>
      <c r="S39" s="224"/>
      <c r="T39" s="226"/>
    </row>
    <row r="40" spans="1:20" x14ac:dyDescent="0.2">
      <c r="A40" s="1" t="s">
        <v>45</v>
      </c>
      <c r="B40" s="199"/>
      <c r="C40" s="262"/>
      <c r="D40" s="201"/>
      <c r="E40" s="376"/>
      <c r="F40" s="293"/>
      <c r="G40" s="206"/>
      <c r="H40" s="361"/>
      <c r="I40" s="274"/>
      <c r="J40" s="210"/>
      <c r="K40" s="271"/>
      <c r="L40" s="296"/>
      <c r="M40" s="215"/>
      <c r="N40" s="362"/>
      <c r="O40" s="278"/>
      <c r="P40" s="219"/>
      <c r="Q40" s="282"/>
      <c r="R40" s="299"/>
      <c r="S40" s="224"/>
      <c r="T40" s="226"/>
    </row>
    <row r="41" spans="1:20" x14ac:dyDescent="0.2">
      <c r="A41" s="9" t="s">
        <v>46</v>
      </c>
      <c r="B41" s="228">
        <v>1469.027</v>
      </c>
      <c r="C41" s="263">
        <v>1469.027</v>
      </c>
      <c r="D41" s="230">
        <f>C41-B41</f>
        <v>0</v>
      </c>
      <c r="E41" s="266">
        <f>(C41-B41)/B41</f>
        <v>0</v>
      </c>
      <c r="F41" s="301">
        <v>1469.027</v>
      </c>
      <c r="G41" s="206">
        <f t="shared" si="0"/>
        <v>0</v>
      </c>
      <c r="H41" s="361">
        <f t="shared" si="1"/>
        <v>0</v>
      </c>
      <c r="I41" s="275">
        <v>1469.027</v>
      </c>
      <c r="J41" s="210">
        <f t="shared" si="2"/>
        <v>0</v>
      </c>
      <c r="K41" s="271">
        <f t="shared" si="3"/>
        <v>0</v>
      </c>
      <c r="L41" s="302">
        <v>1469.027</v>
      </c>
      <c r="M41" s="215">
        <f t="shared" si="4"/>
        <v>0</v>
      </c>
      <c r="N41" s="362">
        <f t="shared" si="5"/>
        <v>0</v>
      </c>
      <c r="O41" s="279">
        <v>1469.027</v>
      </c>
      <c r="P41" s="219">
        <f t="shared" si="6"/>
        <v>0</v>
      </c>
      <c r="Q41" s="282">
        <f t="shared" si="7"/>
        <v>0</v>
      </c>
      <c r="R41" s="303">
        <v>1469.027</v>
      </c>
      <c r="S41" s="224">
        <f t="shared" si="8"/>
        <v>0</v>
      </c>
      <c r="T41" s="226">
        <f t="shared" si="9"/>
        <v>0</v>
      </c>
    </row>
    <row r="42" spans="1:20" ht="15" x14ac:dyDescent="0.2">
      <c r="A42" s="9" t="s">
        <v>99</v>
      </c>
      <c r="B42" s="363">
        <v>226.901568</v>
      </c>
      <c r="C42" s="364">
        <v>226.901568</v>
      </c>
      <c r="D42" s="365">
        <f>C42-B42</f>
        <v>0</v>
      </c>
      <c r="E42" s="266">
        <f>(C42-B42)/B42</f>
        <v>0</v>
      </c>
      <c r="F42" s="366">
        <v>226.901568</v>
      </c>
      <c r="G42" s="367">
        <f t="shared" si="0"/>
        <v>0</v>
      </c>
      <c r="H42" s="361">
        <f t="shared" si="1"/>
        <v>0</v>
      </c>
      <c r="I42" s="368">
        <v>226.901568</v>
      </c>
      <c r="J42" s="369">
        <f t="shared" si="2"/>
        <v>0</v>
      </c>
      <c r="K42" s="271">
        <f t="shared" si="3"/>
        <v>0</v>
      </c>
      <c r="L42" s="370">
        <v>226.901568</v>
      </c>
      <c r="M42" s="371">
        <f t="shared" si="4"/>
        <v>0</v>
      </c>
      <c r="N42" s="362">
        <f t="shared" si="5"/>
        <v>0</v>
      </c>
      <c r="O42" s="372">
        <v>226.901568</v>
      </c>
      <c r="P42" s="373">
        <f t="shared" si="6"/>
        <v>0</v>
      </c>
      <c r="Q42" s="282">
        <f t="shared" si="7"/>
        <v>0</v>
      </c>
      <c r="R42" s="374">
        <v>226.901568</v>
      </c>
      <c r="S42" s="375">
        <f t="shared" si="8"/>
        <v>0</v>
      </c>
      <c r="T42" s="226">
        <f t="shared" si="9"/>
        <v>0</v>
      </c>
    </row>
    <row r="43" spans="1:20" x14ac:dyDescent="0.2">
      <c r="A43" s="3"/>
      <c r="B43" s="199"/>
      <c r="C43" s="262"/>
      <c r="D43" s="201"/>
      <c r="E43" s="376"/>
      <c r="F43" s="293"/>
      <c r="G43" s="206"/>
      <c r="H43" s="361"/>
      <c r="I43" s="274"/>
      <c r="J43" s="210"/>
      <c r="K43" s="271"/>
      <c r="L43" s="296"/>
      <c r="M43" s="215"/>
      <c r="N43" s="362"/>
      <c r="O43" s="278"/>
      <c r="P43" s="219"/>
      <c r="Q43" s="282"/>
      <c r="R43" s="299"/>
      <c r="S43" s="224"/>
      <c r="T43" s="226"/>
    </row>
    <row r="44" spans="1:20" x14ac:dyDescent="0.2">
      <c r="A44" s="1" t="s">
        <v>92</v>
      </c>
      <c r="B44" s="199"/>
      <c r="C44" s="262"/>
      <c r="D44" s="201"/>
      <c r="E44" s="376"/>
      <c r="F44" s="293"/>
      <c r="G44" s="206"/>
      <c r="H44" s="361"/>
      <c r="I44" s="274"/>
      <c r="J44" s="210"/>
      <c r="K44" s="271"/>
      <c r="L44" s="296"/>
      <c r="M44" s="215"/>
      <c r="N44" s="362"/>
      <c r="O44" s="278"/>
      <c r="P44" s="219"/>
      <c r="Q44" s="282"/>
      <c r="R44" s="299"/>
      <c r="S44" s="224"/>
      <c r="T44" s="226"/>
    </row>
    <row r="45" spans="1:20" x14ac:dyDescent="0.2">
      <c r="A45" s="9" t="s">
        <v>93</v>
      </c>
      <c r="B45" s="363">
        <v>36264.535936</v>
      </c>
      <c r="C45" s="364">
        <v>27412.958208</v>
      </c>
      <c r="D45" s="365">
        <f t="shared" ref="D45" si="10">C45-B45</f>
        <v>-8851.5777280000002</v>
      </c>
      <c r="E45" s="266">
        <f t="shared" ref="E45:E54" si="11">(C45-B45)/B45</f>
        <v>-0.24408357916454107</v>
      </c>
      <c r="F45" s="366">
        <v>18561.386495999999</v>
      </c>
      <c r="G45" s="367">
        <f t="shared" si="0"/>
        <v>-17703.149440000001</v>
      </c>
      <c r="H45" s="361">
        <f t="shared" si="1"/>
        <v>-0.48816699243698275</v>
      </c>
      <c r="I45" s="368">
        <v>32371.523583999999</v>
      </c>
      <c r="J45" s="369">
        <f t="shared" si="2"/>
        <v>-3893.0123520000016</v>
      </c>
      <c r="K45" s="271">
        <f t="shared" si="3"/>
        <v>-0.10735039761353701</v>
      </c>
      <c r="L45" s="370">
        <v>28478.512640000001</v>
      </c>
      <c r="M45" s="371">
        <f t="shared" si="4"/>
        <v>-7786.0232959999994</v>
      </c>
      <c r="N45" s="362">
        <f t="shared" si="5"/>
        <v>-0.21470075640126343</v>
      </c>
      <c r="O45" s="372">
        <v>30067.452416</v>
      </c>
      <c r="P45" s="373">
        <f t="shared" si="6"/>
        <v>-6197.0835200000001</v>
      </c>
      <c r="Q45" s="282">
        <f t="shared" si="7"/>
        <v>-0.1708855045308362</v>
      </c>
      <c r="R45" s="374">
        <v>29669.741055999999</v>
      </c>
      <c r="S45" s="375">
        <f t="shared" si="8"/>
        <v>-6594.7948800000013</v>
      </c>
      <c r="T45" s="226">
        <f t="shared" si="9"/>
        <v>-0.18185245474086745</v>
      </c>
    </row>
    <row r="46" spans="1:20" x14ac:dyDescent="0.2">
      <c r="A46" s="9" t="s">
        <v>77</v>
      </c>
      <c r="B46" s="199"/>
      <c r="C46" s="262"/>
      <c r="D46" s="201"/>
      <c r="E46" s="266"/>
      <c r="F46" s="293"/>
      <c r="G46" s="206"/>
      <c r="H46" s="361"/>
      <c r="I46" s="274"/>
      <c r="J46" s="210"/>
      <c r="K46" s="271"/>
      <c r="L46" s="296"/>
      <c r="M46" s="215"/>
      <c r="N46" s="362"/>
      <c r="O46" s="278"/>
      <c r="P46" s="219"/>
      <c r="Q46" s="282"/>
      <c r="R46" s="299"/>
      <c r="S46" s="224"/>
      <c r="T46" s="226"/>
    </row>
    <row r="47" spans="1:20" x14ac:dyDescent="0.2">
      <c r="A47" s="4" t="s">
        <v>79</v>
      </c>
      <c r="B47" s="228">
        <v>1004.818</v>
      </c>
      <c r="C47" s="263">
        <v>1004.818</v>
      </c>
      <c r="D47" s="230">
        <f>C47-B47</f>
        <v>0</v>
      </c>
      <c r="E47" s="266">
        <f t="shared" si="11"/>
        <v>0</v>
      </c>
      <c r="F47" s="301">
        <v>1004.818</v>
      </c>
      <c r="G47" s="206">
        <f t="shared" si="0"/>
        <v>0</v>
      </c>
      <c r="H47" s="361">
        <f t="shared" si="1"/>
        <v>0</v>
      </c>
      <c r="I47" s="275">
        <v>1004.818</v>
      </c>
      <c r="J47" s="210">
        <f t="shared" si="2"/>
        <v>0</v>
      </c>
      <c r="K47" s="271">
        <f t="shared" si="3"/>
        <v>0</v>
      </c>
      <c r="L47" s="302">
        <v>1004.818</v>
      </c>
      <c r="M47" s="215">
        <f t="shared" si="4"/>
        <v>0</v>
      </c>
      <c r="N47" s="362">
        <f t="shared" si="5"/>
        <v>0</v>
      </c>
      <c r="O47" s="279">
        <v>1004.818</v>
      </c>
      <c r="P47" s="219">
        <f t="shared" si="6"/>
        <v>0</v>
      </c>
      <c r="Q47" s="282">
        <f t="shared" si="7"/>
        <v>0</v>
      </c>
      <c r="R47" s="303">
        <v>1004.818</v>
      </c>
      <c r="S47" s="224">
        <f t="shared" si="8"/>
        <v>0</v>
      </c>
      <c r="T47" s="226">
        <f t="shared" si="9"/>
        <v>0</v>
      </c>
    </row>
    <row r="48" spans="1:20" x14ac:dyDescent="0.2">
      <c r="A48" s="4" t="s">
        <v>80</v>
      </c>
      <c r="B48" s="363">
        <v>619.97270600000002</v>
      </c>
      <c r="C48" s="364">
        <v>619.97270600000002</v>
      </c>
      <c r="D48" s="365">
        <f>C48-B48</f>
        <v>0</v>
      </c>
      <c r="E48" s="266">
        <f t="shared" si="11"/>
        <v>0</v>
      </c>
      <c r="F48" s="366">
        <v>619.97270600000002</v>
      </c>
      <c r="G48" s="367">
        <f t="shared" si="0"/>
        <v>0</v>
      </c>
      <c r="H48" s="361">
        <f t="shared" si="1"/>
        <v>0</v>
      </c>
      <c r="I48" s="368">
        <v>619.97270600000002</v>
      </c>
      <c r="J48" s="369">
        <f t="shared" si="2"/>
        <v>0</v>
      </c>
      <c r="K48" s="271">
        <f t="shared" si="3"/>
        <v>0</v>
      </c>
      <c r="L48" s="370">
        <v>619.97270600000002</v>
      </c>
      <c r="M48" s="371">
        <f t="shared" si="4"/>
        <v>0</v>
      </c>
      <c r="N48" s="362">
        <f t="shared" si="5"/>
        <v>0</v>
      </c>
      <c r="O48" s="372">
        <v>619.97270600000002</v>
      </c>
      <c r="P48" s="373">
        <f t="shared" si="6"/>
        <v>0</v>
      </c>
      <c r="Q48" s="282">
        <f t="shared" si="7"/>
        <v>0</v>
      </c>
      <c r="R48" s="374">
        <v>619.97270600000002</v>
      </c>
      <c r="S48" s="375">
        <f t="shared" si="8"/>
        <v>0</v>
      </c>
      <c r="T48" s="226">
        <f t="shared" si="9"/>
        <v>0</v>
      </c>
    </row>
    <row r="49" spans="1:20" x14ac:dyDescent="0.2">
      <c r="A49" s="9" t="s">
        <v>116</v>
      </c>
      <c r="B49" s="363"/>
      <c r="C49" s="364"/>
      <c r="D49" s="365"/>
      <c r="E49" s="266"/>
      <c r="F49" s="366"/>
      <c r="G49" s="206"/>
      <c r="H49" s="361"/>
      <c r="I49" s="368"/>
      <c r="J49" s="210"/>
      <c r="K49" s="271"/>
      <c r="L49" s="370"/>
      <c r="M49" s="215"/>
      <c r="N49" s="362"/>
      <c r="O49" s="372"/>
      <c r="P49" s="219"/>
      <c r="Q49" s="282"/>
      <c r="R49" s="374"/>
      <c r="S49" s="224"/>
      <c r="T49" s="226"/>
    </row>
    <row r="50" spans="1:20" x14ac:dyDescent="0.2">
      <c r="A50" s="4" t="s">
        <v>79</v>
      </c>
      <c r="B50" s="228">
        <v>1524.1769999999999</v>
      </c>
      <c r="C50" s="263">
        <v>1524.1769999999999</v>
      </c>
      <c r="D50" s="230">
        <f>C50-B50</f>
        <v>0</v>
      </c>
      <c r="E50" s="266">
        <f t="shared" ref="E50:E51" si="12">(C50-B50)/B50</f>
        <v>0</v>
      </c>
      <c r="F50" s="301">
        <v>1524.1769999999999</v>
      </c>
      <c r="G50" s="206">
        <f t="shared" si="0"/>
        <v>0</v>
      </c>
      <c r="H50" s="361">
        <f t="shared" si="1"/>
        <v>0</v>
      </c>
      <c r="I50" s="275">
        <v>1524.1769999999999</v>
      </c>
      <c r="J50" s="210">
        <f t="shared" si="2"/>
        <v>0</v>
      </c>
      <c r="K50" s="271">
        <f t="shared" si="3"/>
        <v>0</v>
      </c>
      <c r="L50" s="302">
        <v>1524.1769999999999</v>
      </c>
      <c r="M50" s="215">
        <f t="shared" si="4"/>
        <v>0</v>
      </c>
      <c r="N50" s="362">
        <f t="shared" si="5"/>
        <v>0</v>
      </c>
      <c r="O50" s="279">
        <v>1524.1769999999999</v>
      </c>
      <c r="P50" s="219">
        <f t="shared" si="6"/>
        <v>0</v>
      </c>
      <c r="Q50" s="282">
        <f t="shared" si="7"/>
        <v>0</v>
      </c>
      <c r="R50" s="303">
        <v>1524.1769999999999</v>
      </c>
      <c r="S50" s="224">
        <f t="shared" si="8"/>
        <v>0</v>
      </c>
      <c r="T50" s="226">
        <f t="shared" si="9"/>
        <v>0</v>
      </c>
    </row>
    <row r="51" spans="1:20" x14ac:dyDescent="0.2">
      <c r="A51" s="4" t="s">
        <v>80</v>
      </c>
      <c r="B51" s="363">
        <v>737.90217399999995</v>
      </c>
      <c r="C51" s="364">
        <v>737.90217399999995</v>
      </c>
      <c r="D51" s="365">
        <f>C51-B51</f>
        <v>0</v>
      </c>
      <c r="E51" s="266">
        <f t="shared" si="12"/>
        <v>0</v>
      </c>
      <c r="F51" s="366">
        <v>737.90217399999995</v>
      </c>
      <c r="G51" s="367">
        <f t="shared" si="0"/>
        <v>0</v>
      </c>
      <c r="H51" s="361">
        <f t="shared" si="1"/>
        <v>0</v>
      </c>
      <c r="I51" s="368">
        <v>737.90217399999995</v>
      </c>
      <c r="J51" s="369">
        <f t="shared" si="2"/>
        <v>0</v>
      </c>
      <c r="K51" s="271">
        <f t="shared" si="3"/>
        <v>0</v>
      </c>
      <c r="L51" s="370">
        <v>737.90217399999995</v>
      </c>
      <c r="M51" s="371">
        <f t="shared" si="4"/>
        <v>0</v>
      </c>
      <c r="N51" s="362">
        <f t="shared" si="5"/>
        <v>0</v>
      </c>
      <c r="O51" s="372">
        <v>737.90217399999995</v>
      </c>
      <c r="P51" s="373">
        <f t="shared" si="6"/>
        <v>0</v>
      </c>
      <c r="Q51" s="282">
        <f t="shared" si="7"/>
        <v>0</v>
      </c>
      <c r="R51" s="374">
        <v>737.90217399999995</v>
      </c>
      <c r="S51" s="375">
        <f t="shared" si="8"/>
        <v>0</v>
      </c>
      <c r="T51" s="226">
        <f t="shared" si="9"/>
        <v>0</v>
      </c>
    </row>
    <row r="52" spans="1:20" x14ac:dyDescent="0.2">
      <c r="A52" s="9" t="s">
        <v>78</v>
      </c>
      <c r="B52" s="363"/>
      <c r="C52" s="364"/>
      <c r="D52" s="365"/>
      <c r="E52" s="266"/>
      <c r="F52" s="366"/>
      <c r="G52" s="206"/>
      <c r="H52" s="361"/>
      <c r="I52" s="368"/>
      <c r="J52" s="210"/>
      <c r="K52" s="271"/>
      <c r="L52" s="370"/>
      <c r="M52" s="215"/>
      <c r="N52" s="362"/>
      <c r="O52" s="372"/>
      <c r="P52" s="219"/>
      <c r="Q52" s="282"/>
      <c r="R52" s="374"/>
      <c r="S52" s="224"/>
      <c r="T52" s="226"/>
    </row>
    <row r="53" spans="1:20" x14ac:dyDescent="0.2">
      <c r="A53" s="4" t="s">
        <v>79</v>
      </c>
      <c r="B53" s="228">
        <v>483.375</v>
      </c>
      <c r="C53" s="263">
        <v>483.375</v>
      </c>
      <c r="D53" s="230">
        <f>C53-B53</f>
        <v>0</v>
      </c>
      <c r="E53" s="266">
        <f t="shared" si="11"/>
        <v>0</v>
      </c>
      <c r="F53" s="301">
        <v>483.375</v>
      </c>
      <c r="G53" s="206">
        <f t="shared" si="0"/>
        <v>0</v>
      </c>
      <c r="H53" s="361">
        <f t="shared" si="1"/>
        <v>0</v>
      </c>
      <c r="I53" s="275">
        <v>483.375</v>
      </c>
      <c r="J53" s="210">
        <f t="shared" si="2"/>
        <v>0</v>
      </c>
      <c r="K53" s="271">
        <f t="shared" si="3"/>
        <v>0</v>
      </c>
      <c r="L53" s="302">
        <v>483.375</v>
      </c>
      <c r="M53" s="215">
        <f t="shared" si="4"/>
        <v>0</v>
      </c>
      <c r="N53" s="362">
        <f t="shared" si="5"/>
        <v>0</v>
      </c>
      <c r="O53" s="279">
        <v>483.375</v>
      </c>
      <c r="P53" s="219">
        <f t="shared" si="6"/>
        <v>0</v>
      </c>
      <c r="Q53" s="282">
        <f t="shared" si="7"/>
        <v>0</v>
      </c>
      <c r="R53" s="303">
        <v>483.375</v>
      </c>
      <c r="S53" s="224">
        <f t="shared" si="8"/>
        <v>0</v>
      </c>
      <c r="T53" s="226">
        <f t="shared" si="9"/>
        <v>0</v>
      </c>
    </row>
    <row r="54" spans="1:20" x14ac:dyDescent="0.2">
      <c r="A54" s="4" t="s">
        <v>80</v>
      </c>
      <c r="B54" s="363">
        <v>181.265625</v>
      </c>
      <c r="C54" s="364">
        <v>181.265625</v>
      </c>
      <c r="D54" s="365">
        <f>C54-B54</f>
        <v>0</v>
      </c>
      <c r="E54" s="266">
        <f t="shared" si="11"/>
        <v>0</v>
      </c>
      <c r="F54" s="366">
        <v>181.265625</v>
      </c>
      <c r="G54" s="367">
        <f t="shared" si="0"/>
        <v>0</v>
      </c>
      <c r="H54" s="361">
        <f t="shared" si="1"/>
        <v>0</v>
      </c>
      <c r="I54" s="368">
        <v>181.265625</v>
      </c>
      <c r="J54" s="369">
        <f t="shared" si="2"/>
        <v>0</v>
      </c>
      <c r="K54" s="271">
        <f t="shared" si="3"/>
        <v>0</v>
      </c>
      <c r="L54" s="370">
        <v>181.265625</v>
      </c>
      <c r="M54" s="371">
        <f t="shared" si="4"/>
        <v>0</v>
      </c>
      <c r="N54" s="362">
        <f t="shared" si="5"/>
        <v>0</v>
      </c>
      <c r="O54" s="372">
        <v>181.265625</v>
      </c>
      <c r="P54" s="373">
        <f t="shared" si="6"/>
        <v>0</v>
      </c>
      <c r="Q54" s="282">
        <f t="shared" si="7"/>
        <v>0</v>
      </c>
      <c r="R54" s="374">
        <v>181.265625</v>
      </c>
      <c r="S54" s="375">
        <f t="shared" si="8"/>
        <v>0</v>
      </c>
      <c r="T54" s="226">
        <f t="shared" si="9"/>
        <v>0</v>
      </c>
    </row>
    <row r="55" spans="1:20" x14ac:dyDescent="0.2">
      <c r="A55" s="9" t="s">
        <v>85</v>
      </c>
      <c r="B55" s="199"/>
      <c r="C55" s="262"/>
      <c r="D55" s="201"/>
      <c r="E55" s="266"/>
      <c r="F55" s="293"/>
      <c r="G55" s="206"/>
      <c r="H55" s="361"/>
      <c r="I55" s="274"/>
      <c r="J55" s="210"/>
      <c r="K55" s="271"/>
      <c r="L55" s="296"/>
      <c r="M55" s="215"/>
      <c r="N55" s="362"/>
      <c r="O55" s="278"/>
      <c r="P55" s="219"/>
      <c r="Q55" s="282"/>
      <c r="R55" s="299"/>
      <c r="S55" s="224"/>
      <c r="T55" s="226"/>
    </row>
    <row r="56" spans="1:20" x14ac:dyDescent="0.2">
      <c r="A56" s="4" t="s">
        <v>79</v>
      </c>
      <c r="B56" s="199">
        <v>0</v>
      </c>
      <c r="C56" s="263">
        <v>1979.8050000000001</v>
      </c>
      <c r="D56" s="230">
        <f>C56-B56</f>
        <v>1979.8050000000001</v>
      </c>
      <c r="E56" s="266" t="s">
        <v>121</v>
      </c>
      <c r="F56" s="301">
        <v>1979.8050000000001</v>
      </c>
      <c r="G56" s="206">
        <f t="shared" si="0"/>
        <v>1979.8050000000001</v>
      </c>
      <c r="H56" s="361" t="s">
        <v>121</v>
      </c>
      <c r="I56" s="275">
        <v>1979.8050000000001</v>
      </c>
      <c r="J56" s="210">
        <f t="shared" si="2"/>
        <v>1979.8050000000001</v>
      </c>
      <c r="K56" s="271" t="s">
        <v>121</v>
      </c>
      <c r="L56" s="302">
        <v>1979.8050000000001</v>
      </c>
      <c r="M56" s="215">
        <f t="shared" si="4"/>
        <v>1979.8050000000001</v>
      </c>
      <c r="N56" s="362" t="s">
        <v>121</v>
      </c>
      <c r="O56" s="279">
        <v>1619.29</v>
      </c>
      <c r="P56" s="219">
        <f t="shared" si="6"/>
        <v>1619.29</v>
      </c>
      <c r="Q56" s="282" t="s">
        <v>121</v>
      </c>
      <c r="R56" s="303">
        <v>1729.1189999999999</v>
      </c>
      <c r="S56" s="224">
        <f t="shared" si="8"/>
        <v>1729.1189999999999</v>
      </c>
      <c r="T56" s="226" t="s">
        <v>121</v>
      </c>
    </row>
    <row r="57" spans="1:20" x14ac:dyDescent="0.2">
      <c r="A57" s="4" t="s">
        <v>80</v>
      </c>
      <c r="B57" s="377">
        <v>0</v>
      </c>
      <c r="C57" s="364">
        <v>8851.5746010000003</v>
      </c>
      <c r="D57" s="365">
        <f>C57-B57</f>
        <v>8851.5746010000003</v>
      </c>
      <c r="E57" s="266" t="s">
        <v>121</v>
      </c>
      <c r="F57" s="366">
        <v>17703.149201</v>
      </c>
      <c r="G57" s="367">
        <f t="shared" si="0"/>
        <v>17703.149201</v>
      </c>
      <c r="H57" s="361" t="s">
        <v>121</v>
      </c>
      <c r="I57" s="368">
        <v>3893.0104489999999</v>
      </c>
      <c r="J57" s="369">
        <f t="shared" si="2"/>
        <v>3893.0104489999999</v>
      </c>
      <c r="K57" s="271" t="s">
        <v>121</v>
      </c>
      <c r="L57" s="370">
        <v>7786.0208979999998</v>
      </c>
      <c r="M57" s="371">
        <f t="shared" si="4"/>
        <v>7786.0208979999998</v>
      </c>
      <c r="N57" s="362" t="s">
        <v>121</v>
      </c>
      <c r="O57" s="372">
        <v>6197.0822859999998</v>
      </c>
      <c r="P57" s="373">
        <f t="shared" si="6"/>
        <v>6197.0822859999998</v>
      </c>
      <c r="Q57" s="282" t="s">
        <v>121</v>
      </c>
      <c r="R57" s="374">
        <v>6594.7947919999997</v>
      </c>
      <c r="S57" s="375">
        <f t="shared" si="8"/>
        <v>6594.7947919999997</v>
      </c>
      <c r="T57" s="226" t="s">
        <v>121</v>
      </c>
    </row>
    <row r="58" spans="1:20" x14ac:dyDescent="0.2">
      <c r="A58" s="4"/>
      <c r="B58" s="199"/>
      <c r="C58" s="262"/>
      <c r="D58" s="230"/>
      <c r="E58" s="266"/>
      <c r="F58" s="293"/>
      <c r="G58" s="206"/>
      <c r="H58" s="361"/>
      <c r="I58" s="274"/>
      <c r="J58" s="210"/>
      <c r="K58" s="271"/>
      <c r="L58" s="296"/>
      <c r="M58" s="215"/>
      <c r="N58" s="362"/>
      <c r="O58" s="278"/>
      <c r="P58" s="219"/>
      <c r="Q58" s="282"/>
      <c r="R58" s="299"/>
      <c r="S58" s="224"/>
      <c r="T58" s="226"/>
    </row>
    <row r="59" spans="1:20" x14ac:dyDescent="0.2">
      <c r="A59" s="1" t="s">
        <v>94</v>
      </c>
      <c r="B59" s="199"/>
      <c r="C59" s="262"/>
      <c r="D59" s="230"/>
      <c r="E59" s="266"/>
      <c r="F59" s="293"/>
      <c r="G59" s="206"/>
      <c r="H59" s="361"/>
      <c r="I59" s="274"/>
      <c r="J59" s="210"/>
      <c r="K59" s="271"/>
      <c r="L59" s="296"/>
      <c r="M59" s="215"/>
      <c r="N59" s="362"/>
      <c r="O59" s="278"/>
      <c r="P59" s="219"/>
      <c r="Q59" s="282"/>
      <c r="R59" s="299"/>
      <c r="S59" s="224"/>
      <c r="T59" s="226"/>
    </row>
    <row r="60" spans="1:20" x14ac:dyDescent="0.2">
      <c r="A60" s="9" t="s">
        <v>95</v>
      </c>
      <c r="B60" s="363">
        <v>10650.410672</v>
      </c>
      <c r="C60" s="364">
        <v>10648.022704000001</v>
      </c>
      <c r="D60" s="378">
        <f>C60-B60</f>
        <v>-2.3879679999990913</v>
      </c>
      <c r="E60" s="266">
        <f t="shared" ref="E60" si="13">(C60-B60)/B60</f>
        <v>-2.2421370156899912E-4</v>
      </c>
      <c r="F60" s="366">
        <v>10647.63768</v>
      </c>
      <c r="G60" s="379">
        <f t="shared" si="0"/>
        <v>-2.7729920000001584</v>
      </c>
      <c r="H60" s="361">
        <f t="shared" si="1"/>
        <v>-2.6036479581866012E-4</v>
      </c>
      <c r="I60" s="368">
        <v>10648.025776</v>
      </c>
      <c r="J60" s="380">
        <f t="shared" si="2"/>
        <v>-2.3848959999995714</v>
      </c>
      <c r="K60" s="271">
        <f t="shared" si="3"/>
        <v>-2.2392526198726577E-4</v>
      </c>
      <c r="L60" s="370">
        <v>10647.63768</v>
      </c>
      <c r="M60" s="381">
        <f t="shared" si="4"/>
        <v>-2.7729920000001584</v>
      </c>
      <c r="N60" s="362">
        <f t="shared" si="5"/>
        <v>-2.6036479581866012E-4</v>
      </c>
      <c r="O60" s="372">
        <v>10648.787632</v>
      </c>
      <c r="P60" s="382">
        <f t="shared" si="6"/>
        <v>-1.6230400000004011</v>
      </c>
      <c r="Q60" s="282">
        <f t="shared" si="7"/>
        <v>-1.5239224570629786E-4</v>
      </c>
      <c r="R60" s="374">
        <v>10648.747696</v>
      </c>
      <c r="S60" s="383">
        <f t="shared" si="8"/>
        <v>-1.6629759999996168</v>
      </c>
      <c r="T60" s="226">
        <f t="shared" si="9"/>
        <v>-1.5614196026934358E-4</v>
      </c>
    </row>
    <row r="61" spans="1:20" x14ac:dyDescent="0.2">
      <c r="A61" s="9"/>
      <c r="B61" s="363"/>
      <c r="C61" s="364"/>
      <c r="D61" s="365"/>
      <c r="E61" s="266"/>
      <c r="F61" s="366"/>
      <c r="G61" s="206"/>
      <c r="H61" s="361"/>
      <c r="I61" s="368"/>
      <c r="J61" s="210"/>
      <c r="K61" s="271"/>
      <c r="L61" s="370"/>
      <c r="M61" s="215"/>
      <c r="N61" s="362"/>
      <c r="O61" s="372"/>
      <c r="P61" s="219"/>
      <c r="Q61" s="282"/>
      <c r="R61" s="374"/>
      <c r="S61" s="224"/>
      <c r="T61" s="226"/>
    </row>
    <row r="62" spans="1:20" x14ac:dyDescent="0.2">
      <c r="A62" s="1" t="s">
        <v>104</v>
      </c>
      <c r="B62" s="199"/>
      <c r="C62" s="262"/>
      <c r="D62" s="201"/>
      <c r="E62" s="376"/>
      <c r="F62" s="293"/>
      <c r="G62" s="206"/>
      <c r="H62" s="361"/>
      <c r="I62" s="274"/>
      <c r="J62" s="210"/>
      <c r="K62" s="271"/>
      <c r="L62" s="296"/>
      <c r="M62" s="215"/>
      <c r="N62" s="362"/>
      <c r="O62" s="278"/>
      <c r="P62" s="219"/>
      <c r="Q62" s="282"/>
      <c r="R62" s="299"/>
      <c r="S62" s="224"/>
      <c r="T62" s="226"/>
    </row>
    <row r="63" spans="1:20" ht="15" x14ac:dyDescent="0.2">
      <c r="A63" s="9" t="s">
        <v>106</v>
      </c>
      <c r="B63" s="363">
        <v>85013</v>
      </c>
      <c r="C63" s="364">
        <v>85013</v>
      </c>
      <c r="D63" s="365">
        <f t="shared" ref="D63:D64" si="14">C63-B63</f>
        <v>0</v>
      </c>
      <c r="E63" s="266">
        <f t="shared" ref="E63:E64" si="15">(C63-B63)/B63</f>
        <v>0</v>
      </c>
      <c r="F63" s="366">
        <v>85013</v>
      </c>
      <c r="G63" s="367">
        <f t="shared" si="0"/>
        <v>0</v>
      </c>
      <c r="H63" s="361">
        <f t="shared" si="1"/>
        <v>0</v>
      </c>
      <c r="I63" s="368">
        <v>85013</v>
      </c>
      <c r="J63" s="369">
        <f t="shared" si="2"/>
        <v>0</v>
      </c>
      <c r="K63" s="271">
        <f t="shared" si="3"/>
        <v>0</v>
      </c>
      <c r="L63" s="370">
        <v>85013</v>
      </c>
      <c r="M63" s="215">
        <f t="shared" si="4"/>
        <v>0</v>
      </c>
      <c r="N63" s="362">
        <f t="shared" si="5"/>
        <v>0</v>
      </c>
      <c r="O63" s="372">
        <v>85013</v>
      </c>
      <c r="P63" s="373">
        <f t="shared" si="6"/>
        <v>0</v>
      </c>
      <c r="Q63" s="282">
        <f t="shared" si="7"/>
        <v>0</v>
      </c>
      <c r="R63" s="374">
        <v>85013</v>
      </c>
      <c r="S63" s="375">
        <f t="shared" si="8"/>
        <v>0</v>
      </c>
      <c r="T63" s="226">
        <f t="shared" si="9"/>
        <v>0</v>
      </c>
    </row>
    <row r="64" spans="1:20" ht="13.5" thickBot="1" x14ac:dyDescent="0.25">
      <c r="A64" s="15" t="s">
        <v>105</v>
      </c>
      <c r="B64" s="384">
        <v>106970</v>
      </c>
      <c r="C64" s="385">
        <v>106970</v>
      </c>
      <c r="D64" s="386">
        <f t="shared" si="14"/>
        <v>0</v>
      </c>
      <c r="E64" s="267">
        <f t="shared" si="15"/>
        <v>0</v>
      </c>
      <c r="F64" s="387">
        <v>106970</v>
      </c>
      <c r="G64" s="388">
        <f t="shared" si="0"/>
        <v>0</v>
      </c>
      <c r="H64" s="389">
        <f t="shared" si="1"/>
        <v>0</v>
      </c>
      <c r="I64" s="390">
        <v>106970</v>
      </c>
      <c r="J64" s="391">
        <f t="shared" si="2"/>
        <v>0</v>
      </c>
      <c r="K64" s="272">
        <f t="shared" si="3"/>
        <v>0</v>
      </c>
      <c r="L64" s="392">
        <v>106970</v>
      </c>
      <c r="M64" s="251">
        <f t="shared" si="4"/>
        <v>0</v>
      </c>
      <c r="N64" s="393">
        <f t="shared" si="5"/>
        <v>0</v>
      </c>
      <c r="O64" s="394">
        <v>106970</v>
      </c>
      <c r="P64" s="395">
        <f t="shared" si="6"/>
        <v>0</v>
      </c>
      <c r="Q64" s="283">
        <f t="shared" si="7"/>
        <v>0</v>
      </c>
      <c r="R64" s="396">
        <v>106970</v>
      </c>
      <c r="S64" s="397">
        <f t="shared" si="8"/>
        <v>0</v>
      </c>
      <c r="T64" s="260">
        <f t="shared" si="9"/>
        <v>0</v>
      </c>
    </row>
    <row r="65" spans="1:9" x14ac:dyDescent="0.2">
      <c r="A65" s="530" t="s">
        <v>76</v>
      </c>
      <c r="B65" s="530"/>
      <c r="C65" s="530"/>
      <c r="D65" s="530"/>
      <c r="E65" s="530"/>
    </row>
    <row r="66" spans="1:9" ht="42" customHeight="1" x14ac:dyDescent="0.2">
      <c r="A66" s="479" t="s">
        <v>160</v>
      </c>
      <c r="B66" s="479"/>
      <c r="C66" s="479"/>
      <c r="D66" s="479"/>
      <c r="E66" s="479"/>
      <c r="F66" s="105"/>
      <c r="G66" s="105"/>
      <c r="H66" s="105"/>
      <c r="I66" s="105"/>
    </row>
    <row r="67" spans="1:9" ht="245.1" customHeight="1" x14ac:dyDescent="0.2">
      <c r="A67" s="474" t="s">
        <v>148</v>
      </c>
      <c r="B67" s="474"/>
      <c r="C67" s="474"/>
      <c r="D67" s="474"/>
      <c r="E67" s="474"/>
    </row>
    <row r="68" spans="1:9" ht="41.1" customHeight="1" x14ac:dyDescent="0.2">
      <c r="A68" s="475" t="s">
        <v>120</v>
      </c>
      <c r="B68" s="475"/>
      <c r="C68" s="475"/>
      <c r="D68" s="475"/>
      <c r="E68" s="475"/>
    </row>
  </sheetData>
  <mergeCells count="12">
    <mergeCell ref="A68:E68"/>
    <mergeCell ref="A2:E2"/>
    <mergeCell ref="A65:E65"/>
    <mergeCell ref="A67:E67"/>
    <mergeCell ref="C6:E6"/>
    <mergeCell ref="A3:E3"/>
    <mergeCell ref="A66:E66"/>
    <mergeCell ref="F6:H6"/>
    <mergeCell ref="I6:K6"/>
    <mergeCell ref="L6:N6"/>
    <mergeCell ref="O6:Q6"/>
    <mergeCell ref="R6:T6"/>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T15"/>
  <sheetViews>
    <sheetView workbookViewId="0">
      <pane xSplit="1" ySplit="7" topLeftCell="B8" activePane="bottomRight" state="frozen"/>
      <selection pane="topRight" activeCell="B1" sqref="B1"/>
      <selection pane="bottomLeft" activeCell="A8" sqref="A8"/>
      <selection pane="bottomRight" activeCell="D4" sqref="D4"/>
    </sheetView>
  </sheetViews>
  <sheetFormatPr defaultColWidth="9.140625" defaultRowHeight="12.75" x14ac:dyDescent="0.2"/>
  <cols>
    <col min="1" max="1" width="43.5703125" style="1" customWidth="1"/>
    <col min="2" max="5" width="14.7109375" style="14" customWidth="1"/>
    <col min="6" max="11" width="14.85546875" style="1" customWidth="1"/>
    <col min="12" max="20" width="15.7109375" style="1" customWidth="1"/>
    <col min="21" max="16384" width="9.140625" style="1"/>
  </cols>
  <sheetData>
    <row r="1" spans="1:20" s="25" customFormat="1" x14ac:dyDescent="0.2">
      <c r="A1" s="23" t="s">
        <v>75</v>
      </c>
      <c r="B1" s="20"/>
      <c r="C1" s="20"/>
      <c r="D1" s="20"/>
      <c r="E1" s="20"/>
    </row>
    <row r="2" spans="1:20" s="25" customFormat="1" ht="14.1" customHeight="1" x14ac:dyDescent="0.2">
      <c r="A2" s="492" t="s">
        <v>183</v>
      </c>
      <c r="B2" s="492"/>
      <c r="C2" s="492"/>
      <c r="D2" s="492"/>
      <c r="E2" s="492"/>
    </row>
    <row r="3" spans="1:20" s="25" customFormat="1" ht="27" customHeight="1" x14ac:dyDescent="0.2">
      <c r="A3" s="516" t="s">
        <v>118</v>
      </c>
      <c r="B3" s="516"/>
      <c r="C3" s="516"/>
      <c r="D3" s="516"/>
      <c r="E3" s="516"/>
    </row>
    <row r="4" spans="1:20" s="25" customFormat="1" x14ac:dyDescent="0.2">
      <c r="A4" s="28" t="s">
        <v>119</v>
      </c>
      <c r="B4" s="20"/>
      <c r="C4" s="20"/>
      <c r="D4" s="20"/>
      <c r="E4" s="20"/>
    </row>
    <row r="5" spans="1:20" s="28" customFormat="1" x14ac:dyDescent="0.2">
      <c r="A5" s="25" t="s">
        <v>102</v>
      </c>
      <c r="B5" s="27"/>
      <c r="C5" s="27"/>
      <c r="D5" s="27"/>
      <c r="E5" s="27"/>
    </row>
    <row r="6" spans="1:20" s="25" customFormat="1" ht="30" customHeight="1" x14ac:dyDescent="0.2">
      <c r="B6" s="109" t="s">
        <v>142</v>
      </c>
      <c r="C6" s="494" t="s">
        <v>159</v>
      </c>
      <c r="D6" s="495"/>
      <c r="E6" s="496"/>
      <c r="F6" s="498" t="s">
        <v>162</v>
      </c>
      <c r="G6" s="481"/>
      <c r="H6" s="499"/>
      <c r="I6" s="482" t="s">
        <v>164</v>
      </c>
      <c r="J6" s="483"/>
      <c r="K6" s="484"/>
      <c r="L6" s="500" t="s">
        <v>167</v>
      </c>
      <c r="M6" s="486"/>
      <c r="N6" s="501"/>
      <c r="O6" s="534" t="s">
        <v>171</v>
      </c>
      <c r="P6" s="535"/>
      <c r="Q6" s="536"/>
      <c r="R6" s="537" t="s">
        <v>174</v>
      </c>
      <c r="S6" s="477"/>
      <c r="T6" s="478"/>
    </row>
    <row r="7" spans="1:20" s="25" customFormat="1" ht="39" thickBot="1" x14ac:dyDescent="0.25">
      <c r="A7" s="26"/>
      <c r="B7" s="101" t="s">
        <v>31</v>
      </c>
      <c r="C7" s="116" t="s">
        <v>30</v>
      </c>
      <c r="D7" s="102" t="s">
        <v>108</v>
      </c>
      <c r="E7" s="117" t="s">
        <v>68</v>
      </c>
      <c r="F7" s="118" t="s">
        <v>30</v>
      </c>
      <c r="G7" s="103" t="s">
        <v>108</v>
      </c>
      <c r="H7" s="119" t="s">
        <v>68</v>
      </c>
      <c r="I7" s="120" t="s">
        <v>30</v>
      </c>
      <c r="J7" s="121" t="s">
        <v>108</v>
      </c>
      <c r="K7" s="122" t="s">
        <v>68</v>
      </c>
      <c r="L7" s="111" t="s">
        <v>30</v>
      </c>
      <c r="M7" s="112" t="s">
        <v>108</v>
      </c>
      <c r="N7" s="113" t="s">
        <v>68</v>
      </c>
      <c r="O7" s="110" t="s">
        <v>30</v>
      </c>
      <c r="P7" s="110" t="s">
        <v>108</v>
      </c>
      <c r="Q7" s="110" t="s">
        <v>68</v>
      </c>
      <c r="R7" s="108" t="s">
        <v>30</v>
      </c>
      <c r="S7" s="106" t="s">
        <v>108</v>
      </c>
      <c r="T7" s="107" t="s">
        <v>68</v>
      </c>
    </row>
    <row r="8" spans="1:20" ht="27.75" x14ac:dyDescent="0.2">
      <c r="A8" s="21" t="s">
        <v>107</v>
      </c>
      <c r="B8" s="418"/>
      <c r="C8" s="419"/>
      <c r="D8" s="420"/>
      <c r="E8" s="400"/>
      <c r="F8" s="421"/>
      <c r="G8" s="422"/>
      <c r="H8" s="402"/>
      <c r="I8" s="423"/>
      <c r="J8" s="424"/>
      <c r="K8" s="404"/>
      <c r="L8" s="425"/>
      <c r="M8" s="426"/>
      <c r="N8" s="406"/>
      <c r="O8" s="427"/>
      <c r="P8" s="427"/>
      <c r="Q8" s="428"/>
      <c r="R8" s="429"/>
      <c r="S8" s="430"/>
      <c r="T8" s="410"/>
    </row>
    <row r="9" spans="1:20" ht="15" x14ac:dyDescent="0.2">
      <c r="A9" s="2" t="s">
        <v>103</v>
      </c>
      <c r="B9" s="431">
        <v>21702.331943999998</v>
      </c>
      <c r="C9" s="432">
        <v>21702.331943999998</v>
      </c>
      <c r="D9" s="433">
        <f>+C9-B9</f>
        <v>0</v>
      </c>
      <c r="E9" s="266">
        <f>(C9-B9)/B9</f>
        <v>0</v>
      </c>
      <c r="F9" s="434">
        <f>SUM('7. Program Summary'!F10,'7. Program Summary'!F14,'7. Program Summary'!F18,'7. Program Summary'!F22,'7. Program Summary'!F26,'7. Program Summary'!F30,'7. Program Summary'!F34,'7. Program Summary'!F38,'7. Program Summary'!F42)</f>
        <v>21702.331943999998</v>
      </c>
      <c r="G9" s="435">
        <f>+F9-B9</f>
        <v>0</v>
      </c>
      <c r="H9" s="361">
        <f>(F9-B9)/B9</f>
        <v>0</v>
      </c>
      <c r="I9" s="436">
        <f>SUM('7. Program Summary'!I10,'7. Program Summary'!I14,'7. Program Summary'!I18,'7. Program Summary'!I22,'7. Program Summary'!I26,'7. Program Summary'!I30,'7. Program Summary'!I34,'7. Program Summary'!I38,'7. Program Summary'!I42)</f>
        <v>21702.331943999998</v>
      </c>
      <c r="J9" s="437">
        <f>+I9-B9</f>
        <v>0</v>
      </c>
      <c r="K9" s="271">
        <f>(I9-B9)/B9</f>
        <v>0</v>
      </c>
      <c r="L9" s="438">
        <f>SUM('7. Program Summary'!L10,'7. Program Summary'!L14,'7. Program Summary'!L18,'7. Program Summary'!L22,'7. Program Summary'!L26,'7. Program Summary'!L30,'7. Program Summary'!L34,'7. Program Summary'!L38,'7. Program Summary'!L42)</f>
        <v>21702.331943999998</v>
      </c>
      <c r="M9" s="439">
        <f>+L9-B9</f>
        <v>0</v>
      </c>
      <c r="N9" s="362">
        <f>(L9-B9)/B9</f>
        <v>0</v>
      </c>
      <c r="O9" s="440">
        <f>SUM('7. Program Summary'!O10,'7. Program Summary'!O14,'7. Program Summary'!O18,'7. Program Summary'!O22,'7. Program Summary'!O26,'7. Program Summary'!O30,'7. Program Summary'!O34,'7. Program Summary'!O38,'7. Program Summary'!O42)</f>
        <v>21702.331943999998</v>
      </c>
      <c r="P9" s="440">
        <f>+O9-B9</f>
        <v>0</v>
      </c>
      <c r="Q9" s="221">
        <f>(O9-B9)/B9</f>
        <v>0</v>
      </c>
      <c r="R9" s="441">
        <f>SUM('7. Program Summary'!R10,'7. Program Summary'!R14,'7. Program Summary'!R18,'7. Program Summary'!R22,'7. Program Summary'!R26,'7. Program Summary'!R30,'7. Program Summary'!R34,'7. Program Summary'!R38,'7. Program Summary'!R42)</f>
        <v>21702.331943999998</v>
      </c>
      <c r="S9" s="442">
        <f>+R9-B9</f>
        <v>0</v>
      </c>
      <c r="T9" s="226">
        <f>(R9-B9)/B9</f>
        <v>0</v>
      </c>
    </row>
    <row r="10" spans="1:20" x14ac:dyDescent="0.2">
      <c r="A10" s="2" t="s">
        <v>114</v>
      </c>
      <c r="B10" s="431">
        <v>46914.946607999998</v>
      </c>
      <c r="C10" s="432">
        <v>38060.980911999999</v>
      </c>
      <c r="D10" s="433">
        <f t="shared" ref="D10:D11" si="0">+C10-B10</f>
        <v>-8853.9656959999993</v>
      </c>
      <c r="E10" s="266">
        <f>(C10-B10)/B10</f>
        <v>-0.18872377219097611</v>
      </c>
      <c r="F10" s="434">
        <f>+'7. Program Summary'!F45+'7. Program Summary'!F60</f>
        <v>29209.024175999999</v>
      </c>
      <c r="G10" s="435">
        <f>+F10-B10</f>
        <v>-17705.922431999999</v>
      </c>
      <c r="H10" s="361">
        <f>(F10-B10)/B10</f>
        <v>-0.37740472306070499</v>
      </c>
      <c r="I10" s="436">
        <f>+'7. Program Summary'!I45+'7. Program Summary'!I60</f>
        <v>43019.549359999997</v>
      </c>
      <c r="J10" s="437">
        <f>+I10-B10</f>
        <v>-3895.3972480000011</v>
      </c>
      <c r="K10" s="271">
        <f>(I10-B10)/B10</f>
        <v>-8.3031049370005106E-2</v>
      </c>
      <c r="L10" s="438">
        <f>+'7. Program Summary'!L45+'7. Program Summary'!L60</f>
        <v>39126.150320000001</v>
      </c>
      <c r="M10" s="439">
        <f>+L10-B10</f>
        <v>-7788.7962879999977</v>
      </c>
      <c r="N10" s="362">
        <f>(L10-B10)/B10</f>
        <v>-0.16601950659945636</v>
      </c>
      <c r="O10" s="440">
        <f>+'7. Program Summary'!O45+'7. Program Summary'!O60</f>
        <v>40716.240048</v>
      </c>
      <c r="P10" s="440">
        <f t="shared" ref="P10:P11" si="1">+O10-B10</f>
        <v>-6198.7065599999987</v>
      </c>
      <c r="Q10" s="221">
        <f>(O10-B10)/B10</f>
        <v>-0.13212647584987311</v>
      </c>
      <c r="R10" s="441">
        <f>+'7. Program Summary'!R45+'7. Program Summary'!R60</f>
        <v>40318.488751999997</v>
      </c>
      <c r="S10" s="442">
        <f>+R10-B10</f>
        <v>-6596.4578560000009</v>
      </c>
      <c r="T10" s="226">
        <f>(R10-B10)/B10</f>
        <v>-0.14060461181203102</v>
      </c>
    </row>
    <row r="11" spans="1:20" ht="13.5" thickBot="1" x14ac:dyDescent="0.25">
      <c r="A11" s="7" t="s">
        <v>115</v>
      </c>
      <c r="B11" s="443">
        <f>(B9-B10)</f>
        <v>-25212.614664000001</v>
      </c>
      <c r="C11" s="444">
        <f>(C9-C10)</f>
        <v>-16358.648968000001</v>
      </c>
      <c r="D11" s="445">
        <f t="shared" si="0"/>
        <v>8853.9656959999993</v>
      </c>
      <c r="E11" s="446" t="s">
        <v>32</v>
      </c>
      <c r="F11" s="447">
        <f>(F9-F10)</f>
        <v>-7506.6922320000012</v>
      </c>
      <c r="G11" s="448">
        <f t="shared" ref="G11" si="2">+F11-B11</f>
        <v>17705.922431999999</v>
      </c>
      <c r="H11" s="449" t="s">
        <v>32</v>
      </c>
      <c r="I11" s="450">
        <f>(I9-I10)</f>
        <v>-21317.217416</v>
      </c>
      <c r="J11" s="451">
        <f>+I11-B11</f>
        <v>3895.3972480000011</v>
      </c>
      <c r="K11" s="452" t="s">
        <v>32</v>
      </c>
      <c r="L11" s="453">
        <f>(L9-L10)</f>
        <v>-17423.818376000003</v>
      </c>
      <c r="M11" s="454">
        <f>+L11-B11</f>
        <v>7788.7962879999977</v>
      </c>
      <c r="N11" s="455" t="s">
        <v>32</v>
      </c>
      <c r="O11" s="456">
        <f>(O9-O10)</f>
        <v>-19013.908104000002</v>
      </c>
      <c r="P11" s="457">
        <f t="shared" si="1"/>
        <v>6198.7065599999987</v>
      </c>
      <c r="Q11" s="458" t="s">
        <v>32</v>
      </c>
      <c r="R11" s="459">
        <f>(R9-R10)</f>
        <v>-18616.156808</v>
      </c>
      <c r="S11" s="460">
        <f>+R11-B11</f>
        <v>6596.4578560000009</v>
      </c>
      <c r="T11" s="461" t="s">
        <v>32</v>
      </c>
    </row>
    <row r="12" spans="1:20" ht="15.75" customHeight="1" x14ac:dyDescent="0.2">
      <c r="A12" s="503" t="s">
        <v>76</v>
      </c>
      <c r="B12" s="503"/>
      <c r="C12" s="515"/>
      <c r="D12" s="515"/>
      <c r="E12" s="515"/>
    </row>
    <row r="13" spans="1:20" ht="54" customHeight="1" x14ac:dyDescent="0.2">
      <c r="A13" s="479" t="s">
        <v>160</v>
      </c>
      <c r="B13" s="479"/>
      <c r="C13" s="479"/>
      <c r="D13" s="479"/>
      <c r="E13" s="479"/>
    </row>
    <row r="14" spans="1:20" ht="282.95" customHeight="1" x14ac:dyDescent="0.2">
      <c r="A14" s="475" t="s">
        <v>149</v>
      </c>
      <c r="B14" s="475"/>
      <c r="C14" s="475"/>
      <c r="D14" s="475"/>
      <c r="E14" s="475"/>
    </row>
    <row r="15" spans="1:20" ht="53.1" customHeight="1" x14ac:dyDescent="0.2">
      <c r="A15" s="475" t="s">
        <v>120</v>
      </c>
      <c r="B15" s="475"/>
      <c r="C15" s="475"/>
      <c r="D15" s="475"/>
      <c r="E15" s="475"/>
    </row>
  </sheetData>
  <mergeCells count="12">
    <mergeCell ref="A2:E2"/>
    <mergeCell ref="A15:E15"/>
    <mergeCell ref="C6:E6"/>
    <mergeCell ref="A14:E14"/>
    <mergeCell ref="A12:E12"/>
    <mergeCell ref="A3:E3"/>
    <mergeCell ref="A13:E13"/>
    <mergeCell ref="F6:H6"/>
    <mergeCell ref="I6:K6"/>
    <mergeCell ref="L6:N6"/>
    <mergeCell ref="O6:Q6"/>
    <mergeCell ref="R6:T6"/>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BC67B3-A629-4F62-8108-4C5965F82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070CA3-45CC-4224-AE71-5ED7A6D4F6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RC Overview</vt:lpstr>
      <vt:lpstr>1. SPM Summary</vt:lpstr>
      <vt:lpstr>2. Poverty_Individuals_No</vt:lpstr>
      <vt:lpstr>3. Individuals Race</vt:lpstr>
      <vt:lpstr>4. Poverty_Families_No</vt:lpstr>
      <vt:lpstr>5. Household Resources</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Proposed Policy Results, Renters Credit Simulations - May 16, 2024</dc:title>
  <dc:creator>Urban Institute</dc:creator>
  <cp:lastModifiedBy>Pierce, Jonathan (OTDA)</cp:lastModifiedBy>
  <dcterms:created xsi:type="dcterms:W3CDTF">2023-01-09T17:55:27Z</dcterms:created>
  <dcterms:modified xsi:type="dcterms:W3CDTF">2024-05-10T16:04:49Z</dcterms:modified>
</cp:coreProperties>
</file>