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news\meetings\cprac\2024-06-06\attachments\"/>
    </mc:Choice>
  </mc:AlternateContent>
  <xr:revisionPtr revIDLastSave="0" documentId="13_ncr:1_{A069FF49-E1DE-494D-BFFF-AB6603B8BD96}" xr6:coauthVersionLast="47" xr6:coauthVersionMax="47" xr10:uidLastSave="{00000000-0000-0000-0000-000000000000}"/>
  <bookViews>
    <workbookView xWindow="2895" yWindow="2895" windowWidth="21600" windowHeight="11385" tabRatio="870" xr2:uid="{06977320-481C-4F43-B9E1-4E9248149561}"/>
  </bookViews>
  <sheets>
    <sheet name="All Policies - Full" sheetId="1" r:id="rId1"/>
    <sheet name="All Policies - Simplified" sheetId="9" r:id="rId2"/>
    <sheet name="Sortable" sheetId="2" r:id="rId3"/>
    <sheet name="Ex. Tax" sheetId="10" r:id="rId4"/>
    <sheet name="Ex. PB (ShelterAllowance)" sheetId="13" r:id="rId5"/>
    <sheet name="Ex. PB (Streamline)" sheetId="11" r:id="rId6"/>
    <sheet name="Ex. Housing" sheetId="12" r:id="rId7"/>
    <sheet name="Ex. Balanced" sheetId="5" r:id="rId8"/>
    <sheet name="Package 1 -TBD" sheetId="15" r:id="rId9"/>
    <sheet name="Package 2 - TBD" sheetId="16" r:id="rId10"/>
    <sheet name="Package 3 - TBD" sheetId="17" r:id="rId11"/>
    <sheet name="Package 4 - TBD" sheetId="18" r:id="rId12"/>
  </sheets>
  <definedNames>
    <definedName name="_xlnm._FilterDatabase" localSheetId="2" hidden="1">Sortable!$A$3:$D$49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8" l="1"/>
  <c r="C16" i="18"/>
  <c r="D16" i="17"/>
  <c r="C16" i="17"/>
  <c r="D16" i="16"/>
  <c r="C16" i="16"/>
  <c r="D16" i="15"/>
  <c r="C16" i="15"/>
  <c r="C49" i="5"/>
  <c r="D49" i="5"/>
  <c r="D42" i="10"/>
  <c r="C42" i="10"/>
  <c r="D38" i="5"/>
  <c r="C38" i="5"/>
  <c r="C26" i="5"/>
  <c r="D26" i="5"/>
  <c r="D53" i="10"/>
  <c r="C53" i="10"/>
  <c r="D30" i="10"/>
  <c r="C30" i="10"/>
  <c r="D45" i="13"/>
  <c r="C45" i="13"/>
  <c r="D35" i="12"/>
  <c r="C35" i="12"/>
  <c r="D23" i="12"/>
  <c r="C23" i="12"/>
  <c r="D12" i="12"/>
  <c r="C12" i="12"/>
  <c r="D12" i="13"/>
  <c r="C12" i="13"/>
  <c r="D34" i="13"/>
  <c r="C34" i="13"/>
  <c r="D23" i="13"/>
  <c r="C23" i="13"/>
  <c r="D10" i="11"/>
  <c r="C10" i="11"/>
  <c r="D10" i="10"/>
  <c r="C10" i="10"/>
  <c r="D20" i="11"/>
  <c r="C20" i="11"/>
  <c r="D48" i="12"/>
  <c r="C48" i="12"/>
  <c r="C20" i="10"/>
  <c r="D20" i="10"/>
  <c r="C45" i="2"/>
  <c r="D45" i="2"/>
  <c r="C15" i="5"/>
  <c r="D15" i="5"/>
  <c r="Q44" i="1"/>
  <c r="Q43" i="1"/>
  <c r="Q42" i="1"/>
  <c r="Q41" i="1"/>
  <c r="Q40" i="1"/>
  <c r="Q39" i="1"/>
  <c r="Q38" i="1"/>
  <c r="Q37" i="1"/>
  <c r="Q36" i="1"/>
  <c r="Q35" i="1"/>
  <c r="Q34" i="1"/>
  <c r="Q33" i="1"/>
  <c r="Q32" i="1"/>
  <c r="Q31" i="1"/>
  <c r="Q30" i="1"/>
  <c r="Q29" i="1"/>
  <c r="Q28" i="1"/>
  <c r="Q27" i="1"/>
  <c r="Q26" i="1"/>
  <c r="Q25" i="1"/>
  <c r="Q24" i="1"/>
  <c r="Q23" i="1"/>
  <c r="Q22" i="1"/>
  <c r="Q21" i="1"/>
  <c r="Q20" i="1"/>
  <c r="Q19" i="1"/>
  <c r="Q11" i="1"/>
  <c r="Q8" i="1"/>
</calcChain>
</file>

<file path=xl/sharedStrings.xml><?xml version="1.0" encoding="utf-8"?>
<sst xmlns="http://schemas.openxmlformats.org/spreadsheetml/2006/main" count="697" uniqueCount="137">
  <si>
    <t>Table 0</t>
  </si>
  <si>
    <t>Tax Policies and Public Benefits Policies - Overview Table, No Employment Effects, 2019</t>
  </si>
  <si>
    <t>Policy #</t>
  </si>
  <si>
    <t>Proposed Policy</t>
  </si>
  <si>
    <t>Baseline Child Poverty* ("Before")</t>
  </si>
  <si>
    <t>Estimated Child Poverty ("After")</t>
  </si>
  <si>
    <t>Child Poverty Reduction Effect (%) ages 0-17</t>
  </si>
  <si>
    <t>Child Poverty Reduction Effect (%) - ages 0-4</t>
  </si>
  <si>
    <t>Child Poverty Reduction - White</t>
  </si>
  <si>
    <t>Child Poverty Reduction - Black</t>
  </si>
  <si>
    <t>Positive Resource Change - Households w Children (thousands)</t>
  </si>
  <si>
    <t>Avg Net Annual Pos Resource Change - Households w Children</t>
  </si>
  <si>
    <t>All Ages Poverty Reduction - NYC</t>
  </si>
  <si>
    <t>All Ages Poverty Reduction - ROS</t>
  </si>
  <si>
    <t>Baseline Cost ($millions)</t>
  </si>
  <si>
    <t>Additional Annual Cost ($millions)</t>
  </si>
  <si>
    <t>Cost per Percent of Child Poverty Reduction ($millions)</t>
  </si>
  <si>
    <t>EITC 1</t>
  </si>
  <si>
    <t>Increasing the State EITC to 50 Percent of the Federal Share</t>
  </si>
  <si>
    <t>EITC 2</t>
  </si>
  <si>
    <t>Increasing the State EITC to 50 Percent of the Federal Share, plus ITIN</t>
  </si>
  <si>
    <t>EITC 3</t>
  </si>
  <si>
    <t>Increasing the State EITC to 100 Percent of the Federal Share</t>
  </si>
  <si>
    <t xml:space="preserve">EITC 4 </t>
  </si>
  <si>
    <t>Increasing the State EITC to 100 Percent of the Federal Share, plus ITIN</t>
  </si>
  <si>
    <t>EITC 5</t>
  </si>
  <si>
    <t>Reducing the Current State Childless EITC Minimum Age to 21</t>
  </si>
  <si>
    <t>EITC 6</t>
  </si>
  <si>
    <t>Expanding the Current State EITC to Filers with Individual Taxpayer Identification Number (ITIN)</t>
  </si>
  <si>
    <t>CTC 1</t>
  </si>
  <si>
    <t>CTC fully refundable for max amount per child</t>
  </si>
  <si>
    <t>CTC 2</t>
  </si>
  <si>
    <t>Children with ITIN fully eligible</t>
  </si>
  <si>
    <t>CTC 3</t>
  </si>
  <si>
    <t>Max CTC amount increased to $500 for children 0-17, fully refundable</t>
  </si>
  <si>
    <t>CTC 4</t>
  </si>
  <si>
    <t>Max CTC amount $500 for children 6+, $1000 for children 6-, fully refundable</t>
  </si>
  <si>
    <t>CTC 5</t>
  </si>
  <si>
    <t>Max CTC amount $1500 for children 0-17, fully refundable</t>
  </si>
  <si>
    <t>CTC 6</t>
  </si>
  <si>
    <t>Max CTC amount $1500 for children 6+, $2000 for children 6-, fully refundable</t>
  </si>
  <si>
    <t>CTC 7</t>
  </si>
  <si>
    <t>Max CTC amount increased to $3000 for children 0-17, fully refundable</t>
  </si>
  <si>
    <t>CTC 8</t>
  </si>
  <si>
    <t>Max CTC amount $330 for children 6+, $500 for children 6-, fully refundable</t>
  </si>
  <si>
    <t>CTC 9</t>
  </si>
  <si>
    <t>Max CTC amount $330 for children 6+, $1000 for children 6-, fully refundable</t>
  </si>
  <si>
    <t>SSI 1</t>
  </si>
  <si>
    <t>Increasing SSI State Supplements by 50 Percent</t>
  </si>
  <si>
    <t xml:space="preserve">SSI 2 </t>
  </si>
  <si>
    <t>Increasing SSI State Supplements by 100 Percent</t>
  </si>
  <si>
    <t>SFB 1</t>
  </si>
  <si>
    <t>Creating a State Food Benefit for Families With Children, With Full Eligibility for Legal Immigrants</t>
  </si>
  <si>
    <t>SFB 2</t>
  </si>
  <si>
    <t>Creating a State Food Benefit for Families With Children, With Full Eligibility for All Noncitizens</t>
  </si>
  <si>
    <t>PA 1</t>
  </si>
  <si>
    <t>Removing the Assets Test for Family Assistance (FA) and Safety Net Assistance (SNA)</t>
  </si>
  <si>
    <t>PA 2</t>
  </si>
  <si>
    <t>PA 3</t>
  </si>
  <si>
    <t>Applying the Same Earned Income Disregards for FA-SNA Applicants as for Recipients</t>
  </si>
  <si>
    <t>PA 4</t>
  </si>
  <si>
    <t>Increasing the Basic Allowances for FA-SNA by 50%</t>
  </si>
  <si>
    <t>PA 5</t>
  </si>
  <si>
    <t>Increasing the Basic Allowances for FA-SNA by 100%</t>
  </si>
  <si>
    <t>PA 6</t>
  </si>
  <si>
    <t>PA 7</t>
  </si>
  <si>
    <t>PA 8</t>
  </si>
  <si>
    <t>PA 9</t>
  </si>
  <si>
    <t>PA 10</t>
  </si>
  <si>
    <t>PA 11</t>
  </si>
  <si>
    <t>Max Income Eligibility (Applicants) 75% FPG, Eligibility (Recipients) 150% FPG, Maximum Benefits 75% FPG for FA-SNA</t>
  </si>
  <si>
    <t>PA 12</t>
  </si>
  <si>
    <t>Max Income Eligibility (Applicants) 100% FPG, Eligibility (Recipients) 150% FPG, Maximum Benefits 100% FPG for FA-SNA</t>
  </si>
  <si>
    <t>PA 13</t>
  </si>
  <si>
    <t>Max Income Eligibility (Applicants) 100% FPG, Eligibility (Recipients) 200% FPG, Maximum Benefits 100% FPG for FA-SNA</t>
  </si>
  <si>
    <t>PA 14</t>
  </si>
  <si>
    <t>HV 1</t>
  </si>
  <si>
    <t>HV 2</t>
  </si>
  <si>
    <t>RC 1</t>
  </si>
  <si>
    <t>RC 2</t>
  </si>
  <si>
    <t>RC 3</t>
  </si>
  <si>
    <t>RC 4</t>
  </si>
  <si>
    <t>RC 5</t>
  </si>
  <si>
    <t>RC 6</t>
  </si>
  <si>
    <t>*Using CPRAC-SPM</t>
  </si>
  <si>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</si>
  <si>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</si>
  <si>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Total</t>
  </si>
  <si>
    <t>All Policies</t>
  </si>
  <si>
    <t xml:space="preserve">Renters Credit Covering 50 Percent of Rent Burden (Using 108% FMR), Capped at 15 Percent of FMR </t>
  </si>
  <si>
    <t>Examples of Housing-Focused Packages</t>
  </si>
  <si>
    <t>Examples of Tax Policy-Focused Packages</t>
  </si>
  <si>
    <t>Examples of Packages with Balanced Focus</t>
  </si>
  <si>
    <t>Examples of PB-Focused Packages ("Streamline into Single Large Grant")</t>
  </si>
  <si>
    <t>Examples of PB-Focused Packages ("Increase PA Shelter Allowance")</t>
  </si>
  <si>
    <t xml:space="preserve">Renters Credit Covering 50 Percent of Rent Burden (Using 108% FMR), With No Cap </t>
  </si>
  <si>
    <t xml:space="preserve">HCVP-Type Voucher for Unsubsidized Income-Eligible Households (&lt;50% AMI), Current Noncitizen Policies </t>
  </si>
  <si>
    <t>Removing FA-SNA Durational Sanctions in Areas Using That Policy</t>
  </si>
  <si>
    <t xml:space="preserve">Renters Credit Covering 100 Percent of Rent Burden (Using 108% FMR), Capped at 30 Percent of FMR </t>
  </si>
  <si>
    <r>
      <t xml:space="preserve">HCVP-Type Voucher for Unsubsidized Income-Eligible Households (&lt;50% AMI), </t>
    </r>
    <r>
      <rPr>
        <vertAlign val="superscript"/>
        <sz val="10"/>
        <color theme="1"/>
        <rFont val="Calibri"/>
        <family val="2"/>
        <scheme val="minor"/>
      </rPr>
      <t xml:space="preserve"> </t>
    </r>
    <r>
      <rPr>
        <sz val="10"/>
        <color theme="1"/>
        <rFont val="Calibri"/>
        <family val="2"/>
        <scheme val="minor"/>
      </rPr>
      <t xml:space="preserve">No Noncitizen Restrictions </t>
    </r>
  </si>
  <si>
    <t xml:space="preserve">Renters Credit Covering 50 Percent of Rent Burden (Using Rent Paid), With No Cap, No SSN Requirement </t>
  </si>
  <si>
    <t>Increasing the Shelter Allowances for FA-SNA by 100%</t>
  </si>
  <si>
    <r>
      <t>HCVP-Type Voucher for Unsubsidized Income-Eligible Households (&lt;50% AMI),</t>
    </r>
    <r>
      <rPr>
        <vertAlign val="superscript"/>
        <sz val="10"/>
        <color theme="1"/>
        <rFont val="Calibri"/>
        <family val="2"/>
        <scheme val="minor"/>
      </rPr>
      <t xml:space="preserve"> </t>
    </r>
    <r>
      <rPr>
        <sz val="10"/>
        <color theme="1"/>
        <rFont val="Calibri"/>
        <family val="2"/>
        <scheme val="minor"/>
      </rPr>
      <t xml:space="preserve">No Noncitizen Restrictions </t>
    </r>
  </si>
  <si>
    <t>Increasing the Shelter Allowances for FA-SNA to 108% of the FMR</t>
  </si>
  <si>
    <t>Increasing the Shelter Allowances for FA-SNA to 75% of the FMR</t>
  </si>
  <si>
    <r>
      <t xml:space="preserve">Child Poverty Reduction - Hispanic </t>
    </r>
    <r>
      <rPr>
        <b/>
        <vertAlign val="superscript"/>
        <sz val="10"/>
        <color rgb="FF000000"/>
        <rFont val="Calibri"/>
        <family val="2"/>
      </rPr>
      <t>1</t>
    </r>
  </si>
  <si>
    <r>
      <t xml:space="preserve">Child Poverty Reduction - AAPI </t>
    </r>
    <r>
      <rPr>
        <b/>
        <vertAlign val="superscript"/>
        <sz val="10"/>
        <color rgb="FF000000"/>
        <rFont val="Calibri"/>
        <family val="2"/>
      </rPr>
      <t>1</t>
    </r>
  </si>
  <si>
    <t xml:space="preserve">Increasing SSI State Supplements by 50 Percent </t>
  </si>
  <si>
    <t xml:space="preserve">Increasing SSI State Supplements by 100 Percent </t>
  </si>
  <si>
    <r>
      <t xml:space="preserve">Creating a State Food Benefit for Families With Children, With Full Eligibility for Legal Immigrants </t>
    </r>
    <r>
      <rPr>
        <vertAlign val="superscript"/>
        <sz val="10"/>
        <color rgb="FF000000"/>
        <rFont val="Calibri"/>
        <family val="2"/>
      </rPr>
      <t>2</t>
    </r>
  </si>
  <si>
    <r>
      <t xml:space="preserve">Creating a State Food Benefit for Families With Children, With Full Eligibility for All Noncitizens </t>
    </r>
    <r>
      <rPr>
        <vertAlign val="superscript"/>
        <sz val="10"/>
        <color rgb="FF000000"/>
        <rFont val="Calibri"/>
        <family val="2"/>
      </rPr>
      <t>3</t>
    </r>
  </si>
  <si>
    <r>
      <t xml:space="preserve">Removing FA-SNA Durational Sanctions in Areas Using That Policy </t>
    </r>
    <r>
      <rPr>
        <vertAlign val="superscript"/>
        <sz val="10"/>
        <color theme="1"/>
        <rFont val="Calibri"/>
        <family val="2"/>
        <scheme val="minor"/>
      </rPr>
      <t>4</t>
    </r>
  </si>
  <si>
    <r>
      <t xml:space="preserve">Increasing the Shelter Allowances for FA-SNA by 100% </t>
    </r>
    <r>
      <rPr>
        <vertAlign val="superscript"/>
        <sz val="10"/>
        <color theme="1"/>
        <rFont val="Calibri"/>
        <family val="2"/>
        <scheme val="minor"/>
      </rPr>
      <t>5</t>
    </r>
  </si>
  <si>
    <r>
      <t xml:space="preserve">Increasing the Shelter Allowances for FA-SNA by 200% </t>
    </r>
    <r>
      <rPr>
        <vertAlign val="superscript"/>
        <sz val="10"/>
        <color theme="1"/>
        <rFont val="Calibri"/>
        <family val="2"/>
        <scheme val="minor"/>
      </rPr>
      <t>5</t>
    </r>
  </si>
  <si>
    <r>
      <t xml:space="preserve">Increasing the Shelter Allowances for FA-SNA to 75% of the FMR </t>
    </r>
    <r>
      <rPr>
        <vertAlign val="superscript"/>
        <sz val="10"/>
        <color theme="1"/>
        <rFont val="Calibri"/>
        <family val="2"/>
        <scheme val="minor"/>
      </rPr>
      <t>5</t>
    </r>
  </si>
  <si>
    <r>
      <t xml:space="preserve">Increasing the Shelter Allowances for FA-SNA to 108% of the FMR </t>
    </r>
    <r>
      <rPr>
        <vertAlign val="superscript"/>
        <sz val="10"/>
        <color theme="1"/>
        <rFont val="Calibri"/>
        <family val="2"/>
        <scheme val="minor"/>
      </rPr>
      <t>5</t>
    </r>
  </si>
  <si>
    <r>
      <t xml:space="preserve">HCVP-Type Voucher for Unsubsidized Income-Eligible Households (&lt;50% AMI), </t>
    </r>
    <r>
      <rPr>
        <vertAlign val="superscript"/>
        <sz val="10"/>
        <color theme="1"/>
        <rFont val="Calibri"/>
        <family val="2"/>
        <scheme val="minor"/>
      </rPr>
      <t xml:space="preserve">6 </t>
    </r>
    <r>
      <rPr>
        <sz val="10"/>
        <color theme="1"/>
        <rFont val="Calibri"/>
        <family val="2"/>
        <scheme val="minor"/>
      </rPr>
      <t xml:space="preserve">No Noncitizen Restrictions </t>
    </r>
    <r>
      <rPr>
        <vertAlign val="superscript"/>
        <sz val="10"/>
        <color theme="1"/>
        <rFont val="Calibri"/>
        <family val="2"/>
        <scheme val="minor"/>
      </rPr>
      <t>8</t>
    </r>
  </si>
  <si>
    <r>
      <t xml:space="preserve">HCVP-Type Voucher for Unsubsidized Income-Eligible Households (&lt;50% AMI), </t>
    </r>
    <r>
      <rPr>
        <vertAlign val="superscript"/>
        <sz val="10"/>
        <color theme="1"/>
        <rFont val="Calibri"/>
        <family val="2"/>
        <scheme val="minor"/>
      </rPr>
      <t>6</t>
    </r>
    <r>
      <rPr>
        <sz val="10"/>
        <color theme="1"/>
        <rFont val="Calibri"/>
        <family val="2"/>
        <scheme val="minor"/>
      </rPr>
      <t xml:space="preserve"> Current Noncitizen Policies</t>
    </r>
    <r>
      <rPr>
        <vertAlign val="superscript"/>
        <sz val="10"/>
        <color theme="1"/>
        <rFont val="Calibri"/>
        <family val="2"/>
        <scheme val="minor"/>
      </rPr>
      <t xml:space="preserve"> 7</t>
    </r>
  </si>
  <si>
    <t>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(2) The state food benefit is the difference between what the SNAP benefit would be if there was full eligibility for legal immigrants (no 5-year bar and no sponsor deeming) and the SNAP benefit under federal rules. (3) The state food benefit is the difference between what the SNAP benefit would be if there was full eligibility for all noncitizens (no restrictions based on legal status, no 5-year bar, and no sponsor deeming) and the SNAP benefit under federal rules. (4) ATTIS does not explicitly model durational sanctions. Simulation 2 captures the aproximate impact of the proposed policy change by identifying appropriate families to receive additional benefits, based on the numbers of currenty-affected recipients and total sanction amounts provided by OTDA. (5) Simulations assume that all FA-SNA units qualify for the maximum shelter allowance; the antipoverty impact would be smaller if that were not the case.  (6)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(7) Households must include at least one citizen or legal immigrant; subsidies for mixed-status households are prorated. (8) There are no restrictions based on citizenship or immigration status. (9) According to the U.S. Department Housing and Urban Development (HUD), families who pay more than 30 percent of their income for housing are considered "rent burdened" by housing costs, and may have difficulty affording necessities such as food, clothing, transportation, and medical care. "Rent burden" is defined as the difference between housing costs (rent) and 30 percent of income, and may be calculated using actual rent paid or FMR levels. (10) The proposed rent burden relief credit would be a fully-refundable credit implemented as part of the New York State income tax system.  The total credit would be computed on a household basis, for households renting their homes for an amount less than 108 percent of the Fair Market Rent (FMR), without a housing subsidy, and with aggregate state adjusted gross income (AGI) across all tax units less than 100 percent of area median income (AMI).  The household’s total potential credit equals 50 percent of the rent burden, which is defined for this option as the difference between 108 percent of FMR and 30 percent of the household’s total AGI.  There is no cap on the credit.  In households with more than one tax unit, each tax unit receives a share of the total credit equal to the total credit divided by the number of tax units.  To receive the credit, either the taxpayer, spouse of the taxpayer, or a dependent of the taxpayer must have a Social Security Number. (11) The household’s total potential credit equals 100 percent of the rent burden, which is defined for this option as the difference between 108 percent of FMR and 30 percent of the household’s total AGI.  There is no cap on the credit. To receive the credit, either the taxpayer, spouse of the taxpayer, or a dependent of the taxpayer must have a Social Security Number. (12) The household’s total potential credit equals 50 percent of the rent burden, which is defined for this option as the difference between 108 percent of FMR and 30 percent of the household’s total AGI.  The credit is capped at a maximum of 15% of FMR. To receive the credit, either the taxpayer, spouse of the taxpayer, or a dependent of the taxpayer must have a Social Security Number. (13) The household’s total potential credit equals 100 percent of the rent burden, which is defined for this option as the difference between 108 percent of FMR and 30 percent of the household’s total AGI.  The credit is capped at a maximum of 30% of FMR. To receive the credit, either the taxpayer, spouse of the taxpayer, or a dependent of the taxpayer must have a Social Security Number. (14)  The household’s total potential credit equals 50 percent of the rent burden, which is defined for this option as the difference between rent paid and 30 percent of the household’s total AGI.  There is no cap on the credit. To receive the credit, either the taxpayer, spouse of the taxpayer, or a dependent of the taxpayer must have a Social Security Number. (15) The household’s total potential credit equals 50 percent of the rent burden, which is defined for this option as the difference between rent paid and 30 percent of the household’s total AGI.  There is no cap on the credit.  The tax unit is not required to have a member with a Social Security Number to receive the credit.</t>
  </si>
  <si>
    <r>
      <t xml:space="preserve">Renters Credit Covering 50 Percent of Rent Burden </t>
    </r>
    <r>
      <rPr>
        <vertAlign val="superscript"/>
        <sz val="10"/>
        <color theme="1"/>
        <rFont val="Calibri"/>
        <family val="2"/>
        <scheme val="minor"/>
      </rPr>
      <t>9</t>
    </r>
    <r>
      <rPr>
        <sz val="10"/>
        <color theme="1"/>
        <rFont val="Calibri"/>
        <family val="2"/>
        <scheme val="minor"/>
      </rPr>
      <t xml:space="preserve"> (Using 108% FMR), With No Cap </t>
    </r>
    <r>
      <rPr>
        <vertAlign val="superscript"/>
        <sz val="10"/>
        <color theme="1"/>
        <rFont val="Calibri"/>
        <family val="2"/>
        <scheme val="minor"/>
      </rPr>
      <t>10</t>
    </r>
  </si>
  <si>
    <r>
      <t xml:space="preserve">Renters Credit Covering 100 Percent of Rent Burden (Using 108% FMR), With No Cap </t>
    </r>
    <r>
      <rPr>
        <vertAlign val="superscript"/>
        <sz val="10"/>
        <color theme="1"/>
        <rFont val="Calibri"/>
        <family val="2"/>
        <scheme val="minor"/>
      </rPr>
      <t>11</t>
    </r>
  </si>
  <si>
    <r>
      <t xml:space="preserve">Renters Credit Covering 50 Percent of Rent Burden (Using 108% FMR), Capped at 15 Percent of FMR </t>
    </r>
    <r>
      <rPr>
        <vertAlign val="superscript"/>
        <sz val="10"/>
        <color theme="1"/>
        <rFont val="Calibri"/>
        <family val="2"/>
        <scheme val="minor"/>
      </rPr>
      <t>12</t>
    </r>
  </si>
  <si>
    <r>
      <t xml:space="preserve">Renters Credit Covering 100 Percent of Rent Burden (Using 108% FMR), Capped at 30 Percent of FMR </t>
    </r>
    <r>
      <rPr>
        <vertAlign val="superscript"/>
        <sz val="10"/>
        <color theme="1"/>
        <rFont val="Calibri"/>
        <family val="2"/>
        <scheme val="minor"/>
      </rPr>
      <t>13</t>
    </r>
  </si>
  <si>
    <r>
      <t xml:space="preserve">Renters Credit Covering 50 Percent of Rent Burden (Using Rent Paid), With No Cap </t>
    </r>
    <r>
      <rPr>
        <vertAlign val="superscript"/>
        <sz val="10"/>
        <color theme="1"/>
        <rFont val="Calibri"/>
        <family val="2"/>
        <scheme val="minor"/>
      </rPr>
      <t>14</t>
    </r>
  </si>
  <si>
    <r>
      <t xml:space="preserve">Renters Credit Covering 50 Percent of Rent Burden (Using Rent Paid), With No Cap, No SSN Requirement </t>
    </r>
    <r>
      <rPr>
        <vertAlign val="superscript"/>
        <sz val="10"/>
        <color theme="1"/>
        <rFont val="Calibri"/>
        <family val="2"/>
        <scheme val="minor"/>
      </rPr>
      <t>15</t>
    </r>
  </si>
  <si>
    <t>Increasing the Shelter Allowances for FA-SNA by 200%</t>
  </si>
  <si>
    <t xml:space="preserve">Renters Credit Covering 100 Percent of Rent Burden (Using 108% FMR), With No Cap </t>
  </si>
  <si>
    <t xml:space="preserve">Renters Credit Covering 50 Percent of Rent Burden (Using Rent Paid), With No Cap </t>
  </si>
  <si>
    <t>Streamline PA Allowances into One Large Cash Benefit Indexed to Federal Poverty Guidelines:
Max Income Eligibility 75% FPG (Applicants), 150% FPG (Recipients), Max Benefits 75% FPG</t>
  </si>
  <si>
    <t>Streamline PA Allowances into One Large Cash Benefit Indexed to Federal Poverty Guidelines:
Max Income Eligibility 50% FPG (Applicants), 100% FPG (Recipients), Max Benefits 50% FPG</t>
  </si>
  <si>
    <t>Streamline PA Allowances into One Large Cash Benefit Indexed to Federal Poverty Guidelines:
Max Income Eligibility 100% FPG (Applicants), 150% FPG (Recipients), Max Benefits 100% FPG</t>
  </si>
  <si>
    <t>Streamline PA Allowances into One Large Cash Benefit Indexed to Federal Poverty Guidelines:
Max Income Eligibility 100% FPG (Applicants), 200% FPG (Recipients), Max Benefits 100% FPG</t>
  </si>
  <si>
    <t>Streamline PA Allowances into One Large Cash Benefit Indexed to Federal Poverty Guidelines:
Max Income Eligibility 150% FPG (Applicants), 150% FPG (Recipients), Max Benefits 150% FPG</t>
  </si>
  <si>
    <t>Package 1</t>
  </si>
  <si>
    <t>Package 4</t>
  </si>
  <si>
    <t>Package 3</t>
  </si>
  <si>
    <t>Package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</si>
</sst>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0.0%"/>
    <numFmt numFmtId="165" formatCode="0.0"/>
    <numFmt numFmtId="166" formatCode="_(&quot;$&quot;* #,##0_);_(&quot;$&quot;* \(#,##0\);_(&quot;$&quot;* &quot;-&quot;??_);_(@_)"/>
    <numFmt numFmtId="167" formatCode="&quot;$&quot;#,##0.00"/>
  </numFmts>
  <fonts count="16" x14ac:knownFonts="1">
    <font>
      <sz val="11"/>
      <color theme="1"/>
      <name val="Calibri"/>
      <family val="2"/>
      <scheme val="minor"/>
    </font>
    <font>
      <sz val="11"/>
      <color theme="1"/>
      <name val="Calibri"/>
      <family val="2"/>
      <scheme val="minor"/>
    </font>
    <font>
      <b/>
      <sz val="10"/>
      <color rgb="FF000000"/>
      <name val="Calibri"/>
      <family val="2"/>
    </font>
    <font>
      <sz val="10"/>
      <color rgb="FF000000"/>
      <name val="Calibri"/>
      <family val="2"/>
    </font>
    <font>
      <sz val="9"/>
      <color rgb="FF000000"/>
      <name val="Calibri"/>
      <family val="2"/>
    </font>
    <font>
      <sz val="10"/>
      <color theme="1"/>
      <name val="Calibri"/>
      <family val="2"/>
      <scheme val="minor"/>
    </font>
    <font>
      <vertAlign val="superscript"/>
      <sz val="10"/>
      <color theme="1"/>
      <name val="Calibri"/>
      <family val="2"/>
      <scheme val="minor"/>
    </font>
    <font>
      <i/>
      <sz val="10"/>
      <color rgb="FF000000"/>
      <name val="Calibri"/>
      <family val="2"/>
    </font>
    <font>
      <sz val="10"/>
      <color rgb="FF000000"/>
      <name val="Calibri"/>
      <family val="2"/>
    </font>
    <font>
      <b/>
      <sz val="10"/>
      <color rgb="FF000000"/>
      <name val="Calibri"/>
      <family val="2"/>
    </font>
    <font>
      <i/>
      <sz val="10"/>
      <color rgb="FF000000"/>
      <name val="Calibri"/>
      <family val="2"/>
    </font>
    <font>
      <b/>
      <sz val="11"/>
      <color theme="1"/>
      <name val="Calibri"/>
      <family val="2"/>
      <scheme val="minor"/>
    </font>
    <font>
      <sz val="8"/>
      <name val="Calibri"/>
      <family val="2"/>
      <scheme val="minor"/>
    </font>
    <font>
      <b/>
      <vertAlign val="superscript"/>
      <sz val="10"/>
      <color rgb="FF000000"/>
      <name val="Calibri"/>
      <family val="2"/>
    </font>
    <font>
      <vertAlign val="superscript"/>
      <sz val="10"/>
      <color rgb="FF000000"/>
      <name val="Calibri"/>
      <family val="2"/>
    </font>
    <font>
      <sz val="10"/>
      <color rgb="FF000000"/>
      <name val="Calibri"/>
    </font>
  </fonts>
  <fills count="47">
    <fill>
      <patternFill patternType="none"/>
    </fill>
    <fill>
      <patternFill patternType="gray125"/>
    </fill>
    <fill>
      <patternFill patternType="solid">
        <fgColor rgb="FFD6DCE4"/>
        <bgColor rgb="FF000000"/>
      </patternFill>
    </fill>
    <fill>
      <patternFill patternType="solid">
        <fgColor rgb="FFDDEBF7"/>
        <bgColor rgb="FF000000"/>
      </patternFill>
    </fill>
    <fill>
      <patternFill patternType="solid">
        <fgColor rgb="FFE2EFDA"/>
        <bgColor rgb="FF000000"/>
      </patternFill>
    </fill>
    <fill>
      <patternFill patternType="solid">
        <fgColor rgb="FFC6E0B4"/>
        <bgColor rgb="FF000000"/>
      </patternFill>
    </fill>
    <fill>
      <patternFill patternType="solid">
        <fgColor rgb="FFE7E6E6"/>
        <bgColor rgb="FF000000"/>
      </patternFill>
    </fill>
    <fill>
      <patternFill patternType="solid">
        <fgColor rgb="FFD0CECE"/>
        <bgColor rgb="FF000000"/>
      </patternFill>
    </fill>
    <fill>
      <patternFill patternType="solid">
        <fgColor rgb="FFF2F2F2"/>
        <bgColor rgb="FF000000"/>
      </patternFill>
    </fill>
    <fill>
      <patternFill patternType="solid">
        <fgColor rgb="FFEDEDED"/>
        <bgColor rgb="FF000000"/>
      </patternFill>
    </fill>
    <fill>
      <patternFill patternType="solid">
        <fgColor rgb="FFFFF2CC"/>
        <bgColor rgb="FF000000"/>
      </patternFill>
    </fill>
    <fill>
      <patternFill patternType="solid">
        <fgColor rgb="FFFFE699"/>
        <bgColor rgb="FF000000"/>
      </patternFill>
    </fill>
    <fill>
      <patternFill patternType="solid">
        <fgColor rgb="FFFCE4D6"/>
        <bgColor rgb="FF000000"/>
      </patternFill>
    </fill>
    <fill>
      <patternFill patternType="solid">
        <fgColor theme="3" tint="0.79998168889431442"/>
        <bgColor indexed="64"/>
      </patternFill>
    </fill>
    <fill>
      <patternFill patternType="solid">
        <fgColor theme="3" tint="0.59999389629810485"/>
        <bgColor indexed="64"/>
      </patternFill>
    </fill>
    <fill>
      <patternFill patternType="solid">
        <fgColor rgb="FFACB9CA"/>
        <bgColor rgb="FF000000"/>
      </patternFill>
    </fill>
    <fill>
      <patternFill patternType="solid">
        <fgColor rgb="FFD9E1F2"/>
        <bgColor rgb="FF000000"/>
      </patternFill>
    </fill>
    <fill>
      <patternFill patternType="solid">
        <fgColor theme="4" tint="0.79998168889431442"/>
        <bgColor indexed="64"/>
      </patternFill>
    </fill>
    <fill>
      <patternFill patternType="solid">
        <fgColor rgb="FFB4C6E7"/>
        <bgColor rgb="FF000000"/>
      </patternFill>
    </fill>
    <fill>
      <patternFill patternType="solid">
        <fgColor theme="4"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BDD7EE"/>
        <bgColor rgb="FF000000"/>
      </patternFill>
    </fill>
    <fill>
      <patternFill patternType="solid">
        <fgColor theme="8" tint="0.59999389629810485"/>
        <bgColor indexed="64"/>
      </patternFill>
    </fill>
    <fill>
      <patternFill patternType="solid">
        <fgColor rgb="FF9BC2E6"/>
        <bgColor rgb="FF000000"/>
      </patternFill>
    </fill>
    <fill>
      <patternFill patternType="solid">
        <fgColor theme="8"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A9D08E"/>
        <bgColor rgb="FF000000"/>
      </patternFill>
    </fill>
    <fill>
      <patternFill patternType="solid">
        <fgColor theme="9" tint="0.39997558519241921"/>
        <bgColor indexed="64"/>
      </patternFill>
    </fill>
    <fill>
      <patternFill patternType="solid">
        <fgColor rgb="FF9DC476"/>
        <bgColor rgb="FF000000"/>
      </patternFill>
    </fill>
    <fill>
      <patternFill patternType="solid">
        <fgColor rgb="FF9DC476"/>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8CBAD"/>
        <bgColor rgb="FF000000"/>
      </patternFill>
    </fill>
    <fill>
      <patternFill patternType="solid">
        <fgColor theme="5" tint="0.59999389629810485"/>
        <bgColor indexed="64"/>
      </patternFill>
    </fill>
    <fill>
      <patternFill patternType="solid">
        <fgColor rgb="FFF4B084"/>
        <bgColor rgb="FF000000"/>
      </patternFill>
    </fill>
    <fill>
      <patternFill patternType="solid">
        <fgColor rgb="FFF8BBAA"/>
        <bgColor rgb="FF000000"/>
      </patternFill>
    </fill>
    <fill>
      <patternFill patternType="solid">
        <fgColor rgb="FFF8BBAA"/>
        <bgColor indexed="64"/>
      </patternFill>
    </fill>
    <fill>
      <patternFill patternType="solid">
        <fgColor rgb="FFFDBBA1"/>
        <bgColor rgb="FF000000"/>
      </patternFill>
    </fill>
    <fill>
      <patternFill patternType="solid">
        <fgColor rgb="FFFCB4AA"/>
        <bgColor indexed="64"/>
      </patternFill>
    </fill>
    <fill>
      <patternFill patternType="solid">
        <fgColor rgb="FFFCB4AA"/>
        <bgColor rgb="FF000000"/>
      </patternFill>
    </fill>
    <fill>
      <patternFill patternType="solid">
        <fgColor theme="7" tint="0.39997558519241921"/>
        <bgColor indexed="64"/>
      </patternFill>
    </fill>
    <fill>
      <patternFill patternType="solid">
        <fgColor rgb="FFFFD966"/>
        <bgColor rgb="FF000000"/>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theme="4" tint="0.39997558519241921"/>
      </bottom>
      <diagonal/>
    </border>
    <border>
      <left style="thin">
        <color theme="4" tint="0.39997558519241921"/>
      </left>
      <right/>
      <top style="thin">
        <color auto="1"/>
      </top>
      <bottom style="thin">
        <color auto="1"/>
      </bottom>
      <diagonal/>
    </border>
    <border>
      <left/>
      <right style="thin">
        <color indexed="64"/>
      </right>
      <top/>
      <bottom style="thin">
        <color indexed="64"/>
      </bottom>
      <diagonal/>
    </border>
    <border>
      <left style="thin">
        <color theme="4" tint="0.39997558519241921"/>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606">
    <xf numFmtId="0" fontId="0" fillId="0" borderId="0" xfId="0"/>
    <xf numFmtId="0" fontId="2" fillId="0" borderId="0" xfId="0" applyFont="1" applyAlignment="1">
      <alignment wrapText="1"/>
    </xf>
    <xf numFmtId="0" fontId="3" fillId="0" borderId="0" xfId="0" applyFont="1"/>
    <xf numFmtId="164" fontId="3" fillId="0" borderId="0" xfId="1" applyNumberFormat="1" applyFont="1" applyFill="1" applyBorder="1" applyAlignment="1">
      <alignment horizontal="center"/>
    </xf>
    <xf numFmtId="165" fontId="3" fillId="0" borderId="0" xfId="1" applyNumberFormat="1" applyFont="1" applyFill="1" applyBorder="1" applyAlignment="1">
      <alignment horizontal="center"/>
    </xf>
    <xf numFmtId="0" fontId="3" fillId="0" borderId="0" xfId="0" applyFont="1" applyAlignment="1">
      <alignment horizontal="center"/>
    </xf>
    <xf numFmtId="0" fontId="2" fillId="0" borderId="0" xfId="0" applyFont="1"/>
    <xf numFmtId="164" fontId="2" fillId="0" borderId="0" xfId="1" applyNumberFormat="1" applyFont="1" applyFill="1" applyBorder="1" applyAlignment="1">
      <alignment horizontal="center"/>
    </xf>
    <xf numFmtId="165" fontId="2" fillId="0" borderId="0" xfId="1" applyNumberFormat="1" applyFont="1" applyFill="1" applyBorder="1" applyAlignment="1">
      <alignment horizontal="center"/>
    </xf>
    <xf numFmtId="164" fontId="2" fillId="0" borderId="1" xfId="1"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6" fontId="2" fillId="0" borderId="1" xfId="2"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2" borderId="2" xfId="0" applyFont="1" applyFill="1" applyBorder="1"/>
    <xf numFmtId="0" fontId="3" fillId="2" borderId="3" xfId="0" applyFont="1" applyFill="1" applyBorder="1"/>
    <xf numFmtId="164" fontId="3" fillId="2" borderId="1" xfId="0" applyNumberFormat="1" applyFont="1" applyFill="1" applyBorder="1" applyAlignment="1">
      <alignment horizontal="center"/>
    </xf>
    <xf numFmtId="1" fontId="3" fillId="2" borderId="1" xfId="0" applyNumberFormat="1" applyFont="1" applyFill="1" applyBorder="1" applyAlignment="1">
      <alignment horizontal="center"/>
    </xf>
    <xf numFmtId="166" fontId="3" fillId="2" borderId="1" xfId="2" applyNumberFormat="1" applyFont="1" applyFill="1" applyBorder="1" applyAlignment="1">
      <alignment horizontal="center"/>
    </xf>
    <xf numFmtId="44" fontId="3" fillId="2" borderId="1" xfId="2" applyFont="1" applyFill="1" applyBorder="1" applyAlignment="1">
      <alignment horizontal="center"/>
    </xf>
    <xf numFmtId="0" fontId="3" fillId="3" borderId="2" xfId="0" applyFont="1" applyFill="1" applyBorder="1"/>
    <xf numFmtId="0" fontId="3" fillId="3" borderId="3" xfId="0" applyFont="1" applyFill="1" applyBorder="1"/>
    <xf numFmtId="164" fontId="3" fillId="3" borderId="1" xfId="0" applyNumberFormat="1" applyFont="1" applyFill="1" applyBorder="1" applyAlignment="1">
      <alignment horizontal="center"/>
    </xf>
    <xf numFmtId="1" fontId="3" fillId="3" borderId="1" xfId="0" applyNumberFormat="1" applyFont="1" applyFill="1" applyBorder="1" applyAlignment="1">
      <alignment horizontal="center"/>
    </xf>
    <xf numFmtId="166" fontId="3" fillId="3" borderId="1" xfId="2" applyNumberFormat="1" applyFont="1" applyFill="1" applyBorder="1" applyAlignment="1">
      <alignment horizontal="center"/>
    </xf>
    <xf numFmtId="44" fontId="3" fillId="3" borderId="1" xfId="2" applyFont="1" applyFill="1" applyBorder="1" applyAlignment="1">
      <alignment horizontal="center"/>
    </xf>
    <xf numFmtId="0" fontId="3" fillId="4" borderId="2" xfId="0" applyFont="1" applyFill="1" applyBorder="1"/>
    <xf numFmtId="0" fontId="3" fillId="4" borderId="3" xfId="0" applyFont="1" applyFill="1" applyBorder="1"/>
    <xf numFmtId="164"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6" fontId="3" fillId="4" borderId="1" xfId="2" applyNumberFormat="1" applyFont="1" applyFill="1" applyBorder="1" applyAlignment="1">
      <alignment horizontal="center"/>
    </xf>
    <xf numFmtId="44" fontId="3" fillId="4" borderId="1" xfId="2" applyFont="1" applyFill="1" applyBorder="1" applyAlignment="1">
      <alignment horizontal="center"/>
    </xf>
    <xf numFmtId="0" fontId="3" fillId="5" borderId="2" xfId="0" applyFont="1" applyFill="1" applyBorder="1"/>
    <xf numFmtId="0" fontId="3" fillId="5" borderId="3" xfId="0" applyFont="1" applyFill="1" applyBorder="1"/>
    <xf numFmtId="164" fontId="3" fillId="5" borderId="1" xfId="0" applyNumberFormat="1" applyFont="1" applyFill="1" applyBorder="1" applyAlignment="1">
      <alignment horizontal="center"/>
    </xf>
    <xf numFmtId="1" fontId="3" fillId="5" borderId="1" xfId="0" applyNumberFormat="1" applyFont="1" applyFill="1" applyBorder="1" applyAlignment="1">
      <alignment horizontal="center"/>
    </xf>
    <xf numFmtId="166" fontId="3" fillId="5" borderId="1" xfId="2" applyNumberFormat="1" applyFont="1" applyFill="1" applyBorder="1" applyAlignment="1">
      <alignment horizontal="center"/>
    </xf>
    <xf numFmtId="44" fontId="3" fillId="5" borderId="1" xfId="2" applyFont="1" applyFill="1" applyBorder="1" applyAlignment="1">
      <alignment horizontal="center"/>
    </xf>
    <xf numFmtId="0" fontId="3" fillId="6" borderId="4" xfId="0" applyFont="1" applyFill="1" applyBorder="1"/>
    <xf numFmtId="0" fontId="3" fillId="6" borderId="3" xfId="0" applyFont="1" applyFill="1" applyBorder="1"/>
    <xf numFmtId="164" fontId="3" fillId="6" borderId="1" xfId="0" applyNumberFormat="1" applyFont="1" applyFill="1" applyBorder="1" applyAlignment="1">
      <alignment horizontal="center"/>
    </xf>
    <xf numFmtId="1" fontId="3" fillId="6" borderId="1" xfId="0" applyNumberFormat="1" applyFont="1" applyFill="1" applyBorder="1" applyAlignment="1">
      <alignment horizontal="center"/>
    </xf>
    <xf numFmtId="166" fontId="3" fillId="6" borderId="1" xfId="2" applyNumberFormat="1" applyFont="1" applyFill="1" applyBorder="1" applyAlignment="1">
      <alignment horizontal="center"/>
    </xf>
    <xf numFmtId="44" fontId="3" fillId="6" borderId="1" xfId="2" applyFont="1" applyFill="1" applyBorder="1" applyAlignment="1">
      <alignment horizontal="center"/>
    </xf>
    <xf numFmtId="0" fontId="3" fillId="7" borderId="3" xfId="0" applyFont="1" applyFill="1" applyBorder="1"/>
    <xf numFmtId="0" fontId="3" fillId="7" borderId="5" xfId="0" applyFont="1" applyFill="1" applyBorder="1"/>
    <xf numFmtId="164" fontId="3" fillId="7" borderId="1" xfId="0" applyNumberFormat="1" applyFont="1" applyFill="1" applyBorder="1" applyAlignment="1">
      <alignment horizontal="center"/>
    </xf>
    <xf numFmtId="1" fontId="3" fillId="7" borderId="1" xfId="0" applyNumberFormat="1" applyFont="1" applyFill="1" applyBorder="1" applyAlignment="1">
      <alignment horizontal="center"/>
    </xf>
    <xf numFmtId="166" fontId="3" fillId="7" borderId="1" xfId="2" applyNumberFormat="1" applyFont="1" applyFill="1" applyBorder="1" applyAlignment="1">
      <alignment horizontal="center"/>
    </xf>
    <xf numFmtId="44" fontId="3" fillId="7" borderId="1" xfId="2" applyFont="1" applyFill="1" applyBorder="1" applyAlignment="1">
      <alignment horizontal="center"/>
    </xf>
    <xf numFmtId="0" fontId="3" fillId="8" borderId="3" xfId="0" applyFont="1" applyFill="1" applyBorder="1"/>
    <xf numFmtId="0" fontId="3" fillId="8" borderId="5" xfId="0" applyFont="1" applyFill="1" applyBorder="1"/>
    <xf numFmtId="164" fontId="3" fillId="8" borderId="5" xfId="1" applyNumberFormat="1" applyFont="1" applyFill="1" applyBorder="1" applyAlignment="1">
      <alignment horizontal="center"/>
    </xf>
    <xf numFmtId="164" fontId="3" fillId="8" borderId="1" xfId="1" applyNumberFormat="1" applyFont="1" applyFill="1" applyBorder="1" applyAlignment="1">
      <alignment horizontal="center"/>
    </xf>
    <xf numFmtId="3" fontId="3" fillId="8" borderId="1" xfId="0" applyNumberFormat="1" applyFont="1" applyFill="1" applyBorder="1" applyAlignment="1">
      <alignment horizontal="center"/>
    </xf>
    <xf numFmtId="44" fontId="3" fillId="8" borderId="1" xfId="2" applyFont="1" applyFill="1" applyBorder="1" applyAlignment="1">
      <alignment horizontal="center"/>
    </xf>
    <xf numFmtId="44" fontId="3" fillId="9" borderId="1" xfId="2" applyFont="1" applyFill="1" applyBorder="1" applyAlignment="1">
      <alignment horizontal="center"/>
    </xf>
    <xf numFmtId="0" fontId="3" fillId="6" borderId="6" xfId="0" applyFont="1" applyFill="1" applyBorder="1"/>
    <xf numFmtId="0" fontId="3" fillId="6" borderId="5" xfId="0" applyFont="1" applyFill="1" applyBorder="1"/>
    <xf numFmtId="164" fontId="3" fillId="6" borderId="5" xfId="1" applyNumberFormat="1" applyFont="1" applyFill="1" applyBorder="1" applyAlignment="1">
      <alignment horizontal="center"/>
    </xf>
    <xf numFmtId="164" fontId="3" fillId="6" borderId="1" xfId="1" applyNumberFormat="1" applyFont="1" applyFill="1" applyBorder="1" applyAlignment="1">
      <alignment horizontal="center"/>
    </xf>
    <xf numFmtId="3" fontId="3" fillId="6" borderId="1" xfId="0" applyNumberFormat="1" applyFont="1" applyFill="1" applyBorder="1" applyAlignment="1">
      <alignment horizontal="center"/>
    </xf>
    <xf numFmtId="44" fontId="4" fillId="6" borderId="1" xfId="0" applyNumberFormat="1" applyFont="1" applyFill="1" applyBorder="1" applyAlignment="1">
      <alignment horizontal="center"/>
    </xf>
    <xf numFmtId="0" fontId="3" fillId="2" borderId="5" xfId="0" applyFont="1" applyFill="1" applyBorder="1"/>
    <xf numFmtId="164" fontId="3" fillId="2" borderId="5" xfId="1" applyNumberFormat="1" applyFont="1" applyFill="1" applyBorder="1" applyAlignment="1">
      <alignment horizontal="center"/>
    </xf>
    <xf numFmtId="164" fontId="3" fillId="2" borderId="1" xfId="1" applyNumberFormat="1" applyFont="1" applyFill="1" applyBorder="1" applyAlignment="1">
      <alignment horizontal="center"/>
    </xf>
    <xf numFmtId="3" fontId="3" fillId="2" borderId="1" xfId="0" applyNumberFormat="1" applyFont="1" applyFill="1" applyBorder="1" applyAlignment="1">
      <alignment horizontal="center"/>
    </xf>
    <xf numFmtId="0" fontId="3" fillId="3" borderId="5" xfId="0" applyFont="1" applyFill="1" applyBorder="1"/>
    <xf numFmtId="164" fontId="3" fillId="3" borderId="5" xfId="1" applyNumberFormat="1" applyFont="1" applyFill="1" applyBorder="1" applyAlignment="1">
      <alignment horizontal="center"/>
    </xf>
    <xf numFmtId="164" fontId="3" fillId="3" borderId="1" xfId="1" applyNumberFormat="1" applyFont="1" applyFill="1" applyBorder="1" applyAlignment="1">
      <alignment horizontal="center"/>
    </xf>
    <xf numFmtId="3" fontId="3" fillId="3" borderId="1" xfId="0" applyNumberFormat="1" applyFont="1" applyFill="1" applyBorder="1" applyAlignment="1">
      <alignment horizontal="center"/>
    </xf>
    <xf numFmtId="0" fontId="3" fillId="10" borderId="2" xfId="0" applyFont="1" applyFill="1" applyBorder="1"/>
    <xf numFmtId="0" fontId="3" fillId="10" borderId="5" xfId="0" applyFont="1" applyFill="1" applyBorder="1"/>
    <xf numFmtId="164" fontId="3" fillId="10" borderId="5" xfId="1" applyNumberFormat="1" applyFont="1" applyFill="1" applyBorder="1" applyAlignment="1">
      <alignment horizontal="center"/>
    </xf>
    <xf numFmtId="164" fontId="3" fillId="10" borderId="1" xfId="1" applyNumberFormat="1" applyFont="1" applyFill="1" applyBorder="1" applyAlignment="1">
      <alignment horizontal="center"/>
    </xf>
    <xf numFmtId="3" fontId="3" fillId="10" borderId="1" xfId="0" applyNumberFormat="1" applyFont="1" applyFill="1" applyBorder="1" applyAlignment="1">
      <alignment horizontal="center"/>
    </xf>
    <xf numFmtId="44" fontId="3" fillId="10" borderId="1" xfId="2" applyFont="1" applyFill="1" applyBorder="1" applyAlignment="1">
      <alignment horizontal="center"/>
    </xf>
    <xf numFmtId="0" fontId="3" fillId="11" borderId="2" xfId="0" applyFont="1" applyFill="1" applyBorder="1"/>
    <xf numFmtId="0" fontId="3" fillId="11" borderId="5" xfId="0" applyFont="1" applyFill="1" applyBorder="1"/>
    <xf numFmtId="164" fontId="3" fillId="11" borderId="5" xfId="1" applyNumberFormat="1" applyFont="1" applyFill="1" applyBorder="1" applyAlignment="1">
      <alignment horizontal="center"/>
    </xf>
    <xf numFmtId="164" fontId="3" fillId="11" borderId="1" xfId="1" applyNumberFormat="1" applyFont="1" applyFill="1" applyBorder="1" applyAlignment="1">
      <alignment horizontal="center"/>
    </xf>
    <xf numFmtId="3" fontId="3" fillId="11" borderId="1" xfId="0" applyNumberFormat="1" applyFont="1" applyFill="1" applyBorder="1" applyAlignment="1">
      <alignment horizontal="center"/>
    </xf>
    <xf numFmtId="44" fontId="3" fillId="11" borderId="1" xfId="2" applyFont="1" applyFill="1" applyBorder="1" applyAlignment="1">
      <alignment horizontal="center"/>
    </xf>
    <xf numFmtId="0" fontId="3" fillId="12" borderId="2" xfId="0" applyFont="1" applyFill="1" applyBorder="1"/>
    <xf numFmtId="0" fontId="3" fillId="12" borderId="3" xfId="0" applyFont="1" applyFill="1" applyBorder="1"/>
    <xf numFmtId="164" fontId="3" fillId="12" borderId="1" xfId="1" applyNumberFormat="1" applyFont="1" applyFill="1" applyBorder="1" applyAlignment="1">
      <alignment horizontal="center"/>
    </xf>
    <xf numFmtId="3" fontId="3" fillId="12" borderId="1" xfId="0" applyNumberFormat="1" applyFont="1" applyFill="1" applyBorder="1" applyAlignment="1">
      <alignment horizontal="center"/>
    </xf>
    <xf numFmtId="44" fontId="3" fillId="12" borderId="1" xfId="2" applyFont="1" applyFill="1" applyBorder="1" applyAlignment="1">
      <alignment horizontal="center"/>
    </xf>
    <xf numFmtId="164" fontId="3" fillId="4" borderId="1" xfId="1" applyNumberFormat="1" applyFont="1" applyFill="1" applyBorder="1" applyAlignment="1">
      <alignment horizontal="center"/>
    </xf>
    <xf numFmtId="3" fontId="3" fillId="4" borderId="1" xfId="0" applyNumberFormat="1" applyFont="1" applyFill="1" applyBorder="1" applyAlignment="1">
      <alignment horizontal="center"/>
    </xf>
    <xf numFmtId="164" fontId="3" fillId="5" borderId="1" xfId="1" applyNumberFormat="1" applyFont="1" applyFill="1" applyBorder="1" applyAlignment="1">
      <alignment horizontal="center"/>
    </xf>
    <xf numFmtId="3" fontId="3" fillId="5" borderId="1" xfId="0" applyNumberFormat="1" applyFont="1" applyFill="1" applyBorder="1" applyAlignment="1">
      <alignment horizontal="center"/>
    </xf>
    <xf numFmtId="0" fontId="3" fillId="13" borderId="3" xfId="0" applyFont="1" applyFill="1" applyBorder="1" applyAlignment="1">
      <alignment horizontal="left" wrapText="1"/>
    </xf>
    <xf numFmtId="0" fontId="3" fillId="2" borderId="7" xfId="0" applyFont="1" applyFill="1" applyBorder="1"/>
    <xf numFmtId="164" fontId="3" fillId="2" borderId="8" xfId="1" applyNumberFormat="1" applyFont="1" applyFill="1" applyBorder="1" applyAlignment="1">
      <alignment horizontal="center"/>
    </xf>
    <xf numFmtId="1" fontId="3" fillId="2" borderId="1" xfId="1" applyNumberFormat="1" applyFont="1" applyFill="1" applyBorder="1" applyAlignment="1">
      <alignment horizontal="center"/>
    </xf>
    <xf numFmtId="166" fontId="3" fillId="2" borderId="1" xfId="1" applyNumberFormat="1" applyFont="1" applyFill="1" applyBorder="1" applyAlignment="1">
      <alignment horizontal="center"/>
    </xf>
    <xf numFmtId="44" fontId="3" fillId="2" borderId="1" xfId="1" applyNumberFormat="1" applyFont="1" applyFill="1" applyBorder="1" applyAlignment="1">
      <alignment horizontal="center"/>
    </xf>
    <xf numFmtId="44" fontId="5" fillId="13" borderId="1" xfId="2" applyFont="1" applyFill="1" applyBorder="1"/>
    <xf numFmtId="0" fontId="3" fillId="14" borderId="3" xfId="0" applyFont="1" applyFill="1" applyBorder="1" applyAlignment="1">
      <alignment horizontal="left" wrapText="1"/>
    </xf>
    <xf numFmtId="0" fontId="3" fillId="15" borderId="5" xfId="0" applyFont="1" applyFill="1" applyBorder="1" applyAlignment="1">
      <alignment wrapText="1"/>
    </xf>
    <xf numFmtId="164" fontId="3" fillId="15" borderId="8" xfId="1" applyNumberFormat="1" applyFont="1" applyFill="1" applyBorder="1" applyAlignment="1">
      <alignment horizontal="center"/>
    </xf>
    <xf numFmtId="164" fontId="3" fillId="15" borderId="1" xfId="1" applyNumberFormat="1" applyFont="1" applyFill="1" applyBorder="1" applyAlignment="1">
      <alignment horizontal="center"/>
    </xf>
    <xf numFmtId="3" fontId="3" fillId="15" borderId="1" xfId="1" applyNumberFormat="1" applyFont="1" applyFill="1" applyBorder="1" applyAlignment="1">
      <alignment horizontal="center"/>
    </xf>
    <xf numFmtId="166" fontId="3" fillId="15" borderId="1" xfId="1" applyNumberFormat="1" applyFont="1" applyFill="1" applyBorder="1" applyAlignment="1">
      <alignment horizontal="center"/>
    </xf>
    <xf numFmtId="44" fontId="3" fillId="15" borderId="1" xfId="1" applyNumberFormat="1" applyFont="1" applyFill="1" applyBorder="1" applyAlignment="1">
      <alignment horizontal="center"/>
    </xf>
    <xf numFmtId="44" fontId="5" fillId="14" borderId="1" xfId="2" applyFont="1" applyFill="1" applyBorder="1"/>
    <xf numFmtId="0" fontId="3" fillId="16" borderId="3" xfId="0" applyFont="1" applyFill="1" applyBorder="1" applyAlignment="1">
      <alignment horizontal="left" wrapText="1"/>
    </xf>
    <xf numFmtId="0" fontId="3" fillId="16" borderId="5" xfId="0" applyFont="1" applyFill="1" applyBorder="1"/>
    <xf numFmtId="164" fontId="3" fillId="17" borderId="1" xfId="1" applyNumberFormat="1" applyFont="1" applyFill="1" applyBorder="1" applyAlignment="1">
      <alignment horizontal="center" vertical="center" wrapText="1"/>
    </xf>
    <xf numFmtId="164" fontId="3" fillId="17" borderId="1" xfId="0" applyNumberFormat="1" applyFont="1" applyFill="1" applyBorder="1" applyAlignment="1">
      <alignment horizontal="center" vertical="center" wrapText="1"/>
    </xf>
    <xf numFmtId="165" fontId="3" fillId="17" borderId="1" xfId="0" applyNumberFormat="1" applyFont="1" applyFill="1" applyBorder="1" applyAlignment="1">
      <alignment horizontal="center" vertical="center" wrapText="1"/>
    </xf>
    <xf numFmtId="166" fontId="3" fillId="17" borderId="1" xfId="2" applyNumberFormat="1" applyFont="1" applyFill="1" applyBorder="1" applyAlignment="1">
      <alignment horizontal="center" vertical="center" wrapText="1"/>
    </xf>
    <xf numFmtId="44" fontId="3" fillId="17" borderId="1" xfId="0" applyNumberFormat="1" applyFont="1" applyFill="1" applyBorder="1" applyAlignment="1">
      <alignment horizontal="center" vertical="center" wrapText="1"/>
    </xf>
    <xf numFmtId="44" fontId="5" fillId="17" borderId="1" xfId="2" applyFont="1" applyFill="1" applyBorder="1"/>
    <xf numFmtId="0" fontId="3" fillId="18" borderId="3" xfId="0" applyFont="1" applyFill="1" applyBorder="1" applyAlignment="1">
      <alignment horizontal="left" wrapText="1"/>
    </xf>
    <xf numFmtId="0" fontId="3" fillId="18" borderId="9" xfId="0" applyFont="1" applyFill="1" applyBorder="1"/>
    <xf numFmtId="164" fontId="3" fillId="19" borderId="1" xfId="1" applyNumberFormat="1" applyFont="1" applyFill="1" applyBorder="1" applyAlignment="1">
      <alignment horizontal="center" vertical="center" wrapText="1"/>
    </xf>
    <xf numFmtId="164" fontId="3" fillId="19" borderId="1" xfId="0" applyNumberFormat="1" applyFont="1" applyFill="1" applyBorder="1" applyAlignment="1">
      <alignment horizontal="center" vertical="center" wrapText="1"/>
    </xf>
    <xf numFmtId="165" fontId="3" fillId="19" borderId="1" xfId="0" applyNumberFormat="1" applyFont="1" applyFill="1" applyBorder="1" applyAlignment="1">
      <alignment horizontal="center" vertical="center" wrapText="1"/>
    </xf>
    <xf numFmtId="166" fontId="3" fillId="19" borderId="1" xfId="2" applyNumberFormat="1" applyFont="1" applyFill="1" applyBorder="1" applyAlignment="1">
      <alignment horizontal="center" vertical="center" wrapText="1"/>
    </xf>
    <xf numFmtId="44" fontId="3" fillId="19" borderId="1" xfId="0" applyNumberFormat="1" applyFont="1" applyFill="1" applyBorder="1" applyAlignment="1">
      <alignment horizontal="center" vertical="center" wrapText="1"/>
    </xf>
    <xf numFmtId="44" fontId="5" fillId="19" borderId="1" xfId="2" applyFont="1" applyFill="1" applyBorder="1"/>
    <xf numFmtId="0" fontId="3" fillId="6" borderId="2" xfId="0" applyFont="1" applyFill="1" applyBorder="1" applyAlignment="1">
      <alignment horizontal="left" wrapText="1"/>
    </xf>
    <xf numFmtId="0" fontId="5" fillId="20" borderId="5" xfId="0" applyFont="1" applyFill="1" applyBorder="1"/>
    <xf numFmtId="165" fontId="3" fillId="6" borderId="1" xfId="1" applyNumberFormat="1" applyFont="1" applyFill="1" applyBorder="1" applyAlignment="1">
      <alignment horizontal="center"/>
    </xf>
    <xf numFmtId="166" fontId="3" fillId="6" borderId="1" xfId="1" applyNumberFormat="1" applyFont="1" applyFill="1" applyBorder="1" applyAlignment="1">
      <alignment horizontal="center"/>
    </xf>
    <xf numFmtId="44" fontId="3" fillId="6" borderId="1" xfId="1" applyNumberFormat="1" applyFont="1" applyFill="1" applyBorder="1" applyAlignment="1">
      <alignment horizontal="center"/>
    </xf>
    <xf numFmtId="44" fontId="5" fillId="20" borderId="1" xfId="2" applyFont="1" applyFill="1" applyBorder="1" applyAlignment="1">
      <alignment horizontal="center"/>
    </xf>
    <xf numFmtId="0" fontId="3" fillId="6" borderId="0" xfId="0" applyFont="1" applyFill="1"/>
    <xf numFmtId="0" fontId="3" fillId="7" borderId="2" xfId="0" applyFont="1" applyFill="1" applyBorder="1" applyAlignment="1">
      <alignment horizontal="left" wrapText="1"/>
    </xf>
    <xf numFmtId="0" fontId="5" fillId="21" borderId="5" xfId="0" applyFont="1" applyFill="1" applyBorder="1" applyAlignment="1">
      <alignment wrapText="1"/>
    </xf>
    <xf numFmtId="164" fontId="3" fillId="7" borderId="1" xfId="1" applyNumberFormat="1" applyFont="1" applyFill="1" applyBorder="1" applyAlignment="1">
      <alignment horizontal="center"/>
    </xf>
    <xf numFmtId="165" fontId="3" fillId="7" borderId="1" xfId="1" applyNumberFormat="1" applyFont="1" applyFill="1" applyBorder="1" applyAlignment="1">
      <alignment horizontal="center"/>
    </xf>
    <xf numFmtId="166" fontId="3" fillId="7" borderId="1" xfId="1" applyNumberFormat="1" applyFont="1" applyFill="1" applyBorder="1" applyAlignment="1">
      <alignment horizontal="center"/>
    </xf>
    <xf numFmtId="44" fontId="3" fillId="7" borderId="1" xfId="1" applyNumberFormat="1" applyFont="1" applyFill="1" applyBorder="1" applyAlignment="1">
      <alignment horizontal="center"/>
    </xf>
    <xf numFmtId="44" fontId="5" fillId="21" borderId="1" xfId="2" applyFont="1" applyFill="1" applyBorder="1" applyAlignment="1">
      <alignment horizontal="center"/>
    </xf>
    <xf numFmtId="0" fontId="3" fillId="7" borderId="0" xfId="0" applyFont="1" applyFill="1"/>
    <xf numFmtId="0" fontId="3" fillId="3" borderId="2" xfId="0" applyFont="1" applyFill="1" applyBorder="1" applyAlignment="1">
      <alignment horizontal="left" wrapText="1"/>
    </xf>
    <xf numFmtId="0" fontId="5" fillId="22" borderId="5" xfId="0" applyFont="1" applyFill="1" applyBorder="1" applyAlignment="1">
      <alignment horizontal="left"/>
    </xf>
    <xf numFmtId="1" fontId="3" fillId="3" borderId="1" xfId="1" applyNumberFormat="1" applyFont="1" applyFill="1" applyBorder="1" applyAlignment="1">
      <alignment horizontal="center"/>
    </xf>
    <xf numFmtId="166" fontId="3" fillId="3" borderId="1" xfId="1" applyNumberFormat="1" applyFont="1" applyFill="1" applyBorder="1" applyAlignment="1">
      <alignment horizontal="center"/>
    </xf>
    <xf numFmtId="44" fontId="3" fillId="3" borderId="1" xfId="1" applyNumberFormat="1" applyFont="1" applyFill="1" applyBorder="1" applyAlignment="1">
      <alignment horizontal="center"/>
    </xf>
    <xf numFmtId="44" fontId="5" fillId="22" borderId="1" xfId="2" applyFont="1" applyFill="1" applyBorder="1"/>
    <xf numFmtId="0" fontId="3" fillId="16" borderId="0" xfId="0" applyFont="1" applyFill="1"/>
    <xf numFmtId="0" fontId="3" fillId="23" borderId="2" xfId="0" applyFont="1" applyFill="1" applyBorder="1" applyAlignment="1">
      <alignment horizontal="left" wrapText="1"/>
    </xf>
    <xf numFmtId="0" fontId="5" fillId="24" borderId="5" xfId="0" applyFont="1" applyFill="1" applyBorder="1" applyAlignment="1">
      <alignment wrapText="1"/>
    </xf>
    <xf numFmtId="164" fontId="3" fillId="23" borderId="1" xfId="1" applyNumberFormat="1" applyFont="1" applyFill="1" applyBorder="1" applyAlignment="1">
      <alignment horizontal="center"/>
    </xf>
    <xf numFmtId="1" fontId="3" fillId="23" borderId="1" xfId="1" applyNumberFormat="1" applyFont="1" applyFill="1" applyBorder="1" applyAlignment="1">
      <alignment horizontal="center"/>
    </xf>
    <xf numFmtId="166" fontId="3" fillId="23" borderId="1" xfId="1" applyNumberFormat="1" applyFont="1" applyFill="1" applyBorder="1" applyAlignment="1">
      <alignment horizontal="center"/>
    </xf>
    <xf numFmtId="44" fontId="3" fillId="23" borderId="1" xfId="1" applyNumberFormat="1" applyFont="1" applyFill="1" applyBorder="1" applyAlignment="1">
      <alignment horizontal="center"/>
    </xf>
    <xf numFmtId="44" fontId="5" fillId="24" borderId="1" xfId="2" applyFont="1" applyFill="1" applyBorder="1"/>
    <xf numFmtId="0" fontId="3" fillId="23" borderId="0" xfId="0" applyFont="1" applyFill="1"/>
    <xf numFmtId="0" fontId="3" fillId="25" borderId="2" xfId="0" applyFont="1" applyFill="1" applyBorder="1" applyAlignment="1">
      <alignment horizontal="left" wrapText="1"/>
    </xf>
    <xf numFmtId="0" fontId="5" fillId="26" borderId="5" xfId="0" applyFont="1" applyFill="1" applyBorder="1" applyAlignment="1">
      <alignment wrapText="1"/>
    </xf>
    <xf numFmtId="164" fontId="3" fillId="25" borderId="1" xfId="1" applyNumberFormat="1" applyFont="1" applyFill="1" applyBorder="1" applyAlignment="1">
      <alignment horizontal="center"/>
    </xf>
    <xf numFmtId="1" fontId="3" fillId="25" borderId="1" xfId="1" applyNumberFormat="1" applyFont="1" applyFill="1" applyBorder="1" applyAlignment="1">
      <alignment horizontal="center"/>
    </xf>
    <xf numFmtId="166" fontId="3" fillId="25" borderId="1" xfId="1" applyNumberFormat="1" applyFont="1" applyFill="1" applyBorder="1" applyAlignment="1">
      <alignment horizontal="center"/>
    </xf>
    <xf numFmtId="44" fontId="3" fillId="25" borderId="1" xfId="1" applyNumberFormat="1" applyFont="1" applyFill="1" applyBorder="1" applyAlignment="1">
      <alignment horizontal="center"/>
    </xf>
    <xf numFmtId="44" fontId="5" fillId="26" borderId="1" xfId="2" applyFont="1" applyFill="1" applyBorder="1"/>
    <xf numFmtId="0" fontId="3" fillId="25" borderId="0" xfId="0" applyFont="1" applyFill="1"/>
    <xf numFmtId="0" fontId="3" fillId="4" borderId="2" xfId="0" applyFont="1" applyFill="1" applyBorder="1" applyAlignment="1">
      <alignment horizontal="left" wrapText="1"/>
    </xf>
    <xf numFmtId="0" fontId="5" fillId="27" borderId="5" xfId="0" applyFont="1" applyFill="1" applyBorder="1" applyAlignment="1">
      <alignment wrapText="1"/>
    </xf>
    <xf numFmtId="1" fontId="3" fillId="4" borderId="1" xfId="1" applyNumberFormat="1" applyFont="1" applyFill="1" applyBorder="1" applyAlignment="1">
      <alignment horizontal="center"/>
    </xf>
    <xf numFmtId="166" fontId="3" fillId="4" borderId="1" xfId="1" applyNumberFormat="1" applyFont="1" applyFill="1" applyBorder="1" applyAlignment="1">
      <alignment horizontal="center"/>
    </xf>
    <xf numFmtId="44" fontId="3" fillId="4" borderId="1" xfId="1" applyNumberFormat="1" applyFont="1" applyFill="1" applyBorder="1" applyAlignment="1">
      <alignment horizontal="center"/>
    </xf>
    <xf numFmtId="44" fontId="5" fillId="27" borderId="1" xfId="2" applyFont="1" applyFill="1" applyBorder="1"/>
    <xf numFmtId="0" fontId="3" fillId="4" borderId="0" xfId="0" applyFont="1" applyFill="1"/>
    <xf numFmtId="0" fontId="3" fillId="5" borderId="2" xfId="0" applyFont="1" applyFill="1" applyBorder="1" applyAlignment="1">
      <alignment horizontal="left" wrapText="1"/>
    </xf>
    <xf numFmtId="0" fontId="5" fillId="28" borderId="5" xfId="0" applyFont="1" applyFill="1" applyBorder="1" applyAlignment="1">
      <alignment wrapText="1"/>
    </xf>
    <xf numFmtId="1" fontId="3" fillId="5" borderId="1" xfId="1" applyNumberFormat="1" applyFont="1" applyFill="1" applyBorder="1" applyAlignment="1">
      <alignment horizontal="center"/>
    </xf>
    <xf numFmtId="166" fontId="3" fillId="5" borderId="1" xfId="1" applyNumberFormat="1" applyFont="1" applyFill="1" applyBorder="1" applyAlignment="1">
      <alignment horizontal="center"/>
    </xf>
    <xf numFmtId="44" fontId="3" fillId="5" borderId="1" xfId="1" applyNumberFormat="1" applyFont="1" applyFill="1" applyBorder="1" applyAlignment="1">
      <alignment horizontal="center"/>
    </xf>
    <xf numFmtId="44" fontId="5" fillId="28" borderId="1" xfId="2" applyFont="1" applyFill="1" applyBorder="1"/>
    <xf numFmtId="0" fontId="3" fillId="5" borderId="0" xfId="0" applyFont="1" applyFill="1"/>
    <xf numFmtId="0" fontId="3" fillId="29" borderId="2" xfId="0" applyFont="1" applyFill="1" applyBorder="1" applyAlignment="1">
      <alignment horizontal="left" wrapText="1"/>
    </xf>
    <xf numFmtId="0" fontId="5" fillId="30" borderId="5" xfId="0" applyFont="1" applyFill="1" applyBorder="1" applyAlignment="1">
      <alignment wrapText="1"/>
    </xf>
    <xf numFmtId="164" fontId="3" fillId="29" borderId="1" xfId="1" applyNumberFormat="1" applyFont="1" applyFill="1" applyBorder="1" applyAlignment="1">
      <alignment horizontal="center"/>
    </xf>
    <xf numFmtId="1" fontId="3" fillId="29" borderId="1" xfId="1" applyNumberFormat="1" applyFont="1" applyFill="1" applyBorder="1" applyAlignment="1">
      <alignment horizontal="center"/>
    </xf>
    <xf numFmtId="166" fontId="3" fillId="29" borderId="1" xfId="1" applyNumberFormat="1" applyFont="1" applyFill="1" applyBorder="1" applyAlignment="1">
      <alignment horizontal="center"/>
    </xf>
    <xf numFmtId="44" fontId="3" fillId="29" borderId="1" xfId="1" applyNumberFormat="1" applyFont="1" applyFill="1" applyBorder="1" applyAlignment="1">
      <alignment horizontal="center"/>
    </xf>
    <xf numFmtId="44" fontId="5" fillId="30" borderId="1" xfId="2" applyFont="1" applyFill="1" applyBorder="1"/>
    <xf numFmtId="0" fontId="3" fillId="29" borderId="0" xfId="0" applyFont="1" applyFill="1"/>
    <xf numFmtId="0" fontId="3" fillId="31" borderId="2" xfId="0" applyFont="1" applyFill="1" applyBorder="1" applyAlignment="1">
      <alignment horizontal="left" wrapText="1"/>
    </xf>
    <xf numFmtId="0" fontId="5" fillId="32" borderId="5" xfId="0" applyFont="1" applyFill="1" applyBorder="1" applyAlignment="1">
      <alignment wrapText="1"/>
    </xf>
    <xf numFmtId="164" fontId="3" fillId="31" borderId="1" xfId="1" applyNumberFormat="1" applyFont="1" applyFill="1" applyBorder="1" applyAlignment="1">
      <alignment horizontal="center"/>
    </xf>
    <xf numFmtId="1" fontId="3" fillId="31" borderId="1" xfId="1" applyNumberFormat="1" applyFont="1" applyFill="1" applyBorder="1" applyAlignment="1">
      <alignment horizontal="center"/>
    </xf>
    <xf numFmtId="166" fontId="3" fillId="31" borderId="1" xfId="1" applyNumberFormat="1" applyFont="1" applyFill="1" applyBorder="1" applyAlignment="1">
      <alignment horizontal="center"/>
    </xf>
    <xf numFmtId="44" fontId="3" fillId="31" borderId="1" xfId="1" applyNumberFormat="1" applyFont="1" applyFill="1" applyBorder="1" applyAlignment="1">
      <alignment horizontal="center"/>
    </xf>
    <xf numFmtId="44" fontId="5" fillId="32" borderId="1" xfId="2" applyFont="1" applyFill="1" applyBorder="1"/>
    <xf numFmtId="0" fontId="3" fillId="31" borderId="0" xfId="0" applyFont="1" applyFill="1"/>
    <xf numFmtId="0" fontId="3" fillId="10" borderId="2" xfId="0" applyFont="1" applyFill="1" applyBorder="1" applyAlignment="1">
      <alignment horizontal="left" wrapText="1"/>
    </xf>
    <xf numFmtId="1" fontId="3" fillId="10" borderId="1" xfId="1" applyNumberFormat="1" applyFont="1" applyFill="1" applyBorder="1" applyAlignment="1">
      <alignment horizontal="center"/>
    </xf>
    <xf numFmtId="166" fontId="3" fillId="10" borderId="1" xfId="1" applyNumberFormat="1" applyFont="1" applyFill="1" applyBorder="1" applyAlignment="1">
      <alignment horizontal="center"/>
    </xf>
    <xf numFmtId="44" fontId="3" fillId="10" borderId="1" xfId="1" applyNumberFormat="1" applyFont="1" applyFill="1" applyBorder="1" applyAlignment="1">
      <alignment horizontal="center"/>
    </xf>
    <xf numFmtId="44" fontId="5" fillId="33" borderId="1" xfId="2" applyFont="1" applyFill="1" applyBorder="1"/>
    <xf numFmtId="0" fontId="3" fillId="10" borderId="0" xfId="0" applyFont="1" applyFill="1"/>
    <xf numFmtId="0" fontId="3" fillId="11" borderId="2" xfId="0" applyFont="1" applyFill="1" applyBorder="1" applyAlignment="1">
      <alignment horizontal="left" wrapText="1"/>
    </xf>
    <xf numFmtId="1" fontId="3" fillId="11" borderId="1" xfId="1" applyNumberFormat="1" applyFont="1" applyFill="1" applyBorder="1" applyAlignment="1">
      <alignment horizontal="center"/>
    </xf>
    <xf numFmtId="166" fontId="3" fillId="11" borderId="1" xfId="1" applyNumberFormat="1" applyFont="1" applyFill="1" applyBorder="1" applyAlignment="1">
      <alignment horizontal="center"/>
    </xf>
    <xf numFmtId="44" fontId="3" fillId="11" borderId="1" xfId="1" applyNumberFormat="1" applyFont="1" applyFill="1" applyBorder="1" applyAlignment="1">
      <alignment horizontal="center"/>
    </xf>
    <xf numFmtId="44" fontId="5" fillId="34" borderId="1" xfId="2" applyFont="1" applyFill="1" applyBorder="1"/>
    <xf numFmtId="0" fontId="3" fillId="11" borderId="0" xfId="0" applyFont="1" applyFill="1"/>
    <xf numFmtId="0" fontId="3" fillId="12" borderId="2" xfId="0" applyFont="1" applyFill="1" applyBorder="1" applyAlignment="1">
      <alignment horizontal="left" wrapText="1"/>
    </xf>
    <xf numFmtId="0" fontId="3" fillId="12" borderId="5" xfId="0" applyFont="1" applyFill="1" applyBorder="1"/>
    <xf numFmtId="1" fontId="3" fillId="12" borderId="1" xfId="1" applyNumberFormat="1" applyFont="1" applyFill="1" applyBorder="1" applyAlignment="1">
      <alignment horizontal="center"/>
    </xf>
    <xf numFmtId="166" fontId="3" fillId="12" borderId="1" xfId="1" applyNumberFormat="1" applyFont="1" applyFill="1" applyBorder="1" applyAlignment="1">
      <alignment horizontal="center"/>
    </xf>
    <xf numFmtId="44" fontId="3" fillId="12" borderId="1" xfId="1" applyNumberFormat="1" applyFont="1" applyFill="1" applyBorder="1" applyAlignment="1">
      <alignment horizontal="center"/>
    </xf>
    <xf numFmtId="44" fontId="5" fillId="35" borderId="1" xfId="2" applyFont="1" applyFill="1" applyBorder="1"/>
    <xf numFmtId="0" fontId="3" fillId="36" borderId="0" xfId="0" applyFont="1" applyFill="1"/>
    <xf numFmtId="0" fontId="3" fillId="36" borderId="2" xfId="0" applyFont="1" applyFill="1" applyBorder="1" applyAlignment="1">
      <alignment horizontal="left" wrapText="1"/>
    </xf>
    <xf numFmtId="164" fontId="3" fillId="36" borderId="1" xfId="1" applyNumberFormat="1" applyFont="1" applyFill="1" applyBorder="1" applyAlignment="1">
      <alignment horizontal="center"/>
    </xf>
    <xf numFmtId="1" fontId="3" fillId="36" borderId="1" xfId="1" applyNumberFormat="1" applyFont="1" applyFill="1" applyBorder="1" applyAlignment="1">
      <alignment horizontal="center"/>
    </xf>
    <xf numFmtId="166" fontId="3" fillId="36" borderId="1" xfId="1" applyNumberFormat="1" applyFont="1" applyFill="1" applyBorder="1" applyAlignment="1">
      <alignment horizontal="center"/>
    </xf>
    <xf numFmtId="44" fontId="3" fillId="36" borderId="1" xfId="1" applyNumberFormat="1" applyFont="1" applyFill="1" applyBorder="1" applyAlignment="1">
      <alignment horizontal="center"/>
    </xf>
    <xf numFmtId="44" fontId="5" fillId="37" borderId="1" xfId="2" applyFont="1" applyFill="1" applyBorder="1"/>
    <xf numFmtId="0" fontId="3" fillId="38" borderId="0" xfId="0" applyFont="1" applyFill="1"/>
    <xf numFmtId="0" fontId="3" fillId="39" borderId="6" xfId="0" applyFont="1" applyFill="1" applyBorder="1" applyAlignment="1">
      <alignment horizontal="left" wrapText="1"/>
    </xf>
    <xf numFmtId="164" fontId="3" fillId="39" borderId="1" xfId="1" applyNumberFormat="1" applyFont="1" applyFill="1" applyBorder="1" applyAlignment="1">
      <alignment horizontal="center"/>
    </xf>
    <xf numFmtId="1" fontId="3" fillId="39" borderId="1" xfId="1" applyNumberFormat="1" applyFont="1" applyFill="1" applyBorder="1" applyAlignment="1">
      <alignment horizontal="center"/>
    </xf>
    <xf numFmtId="166" fontId="3" fillId="39" borderId="1" xfId="1" applyNumberFormat="1" applyFont="1" applyFill="1" applyBorder="1" applyAlignment="1">
      <alignment horizontal="center"/>
    </xf>
    <xf numFmtId="44" fontId="3" fillId="39" borderId="1" xfId="1" applyNumberFormat="1" applyFont="1" applyFill="1" applyBorder="1" applyAlignment="1">
      <alignment horizontal="center"/>
    </xf>
    <xf numFmtId="44" fontId="5" fillId="40" borderId="1" xfId="2" applyFont="1" applyFill="1" applyBorder="1"/>
    <xf numFmtId="0" fontId="3" fillId="41" borderId="0" xfId="0" applyFont="1" applyFill="1"/>
    <xf numFmtId="0" fontId="5" fillId="27" borderId="2" xfId="0" applyFont="1" applyFill="1" applyBorder="1" applyAlignment="1">
      <alignment horizontal="left" wrapText="1"/>
    </xf>
    <xf numFmtId="0" fontId="5" fillId="27" borderId="5" xfId="0" applyFont="1" applyFill="1" applyBorder="1"/>
    <xf numFmtId="165" fontId="3" fillId="4" borderId="1" xfId="1" applyNumberFormat="1" applyFont="1" applyFill="1" applyBorder="1" applyAlignment="1">
      <alignment horizontal="center"/>
    </xf>
    <xf numFmtId="167" fontId="3" fillId="4" borderId="1" xfId="1" applyNumberFormat="1" applyFont="1" applyFill="1" applyBorder="1" applyAlignment="1">
      <alignment horizontal="center"/>
    </xf>
    <xf numFmtId="44" fontId="5" fillId="27" borderId="1" xfId="2" applyFont="1" applyFill="1" applyBorder="1" applyAlignment="1">
      <alignment horizontal="center"/>
    </xf>
    <xf numFmtId="0" fontId="5" fillId="28" borderId="2" xfId="0" applyFont="1" applyFill="1" applyBorder="1" applyAlignment="1">
      <alignment horizontal="left" wrapText="1"/>
    </xf>
    <xf numFmtId="165" fontId="3" fillId="5" borderId="1" xfId="1" applyNumberFormat="1" applyFont="1" applyFill="1" applyBorder="1" applyAlignment="1">
      <alignment horizontal="center"/>
    </xf>
    <xf numFmtId="167" fontId="3" fillId="5" borderId="1" xfId="1" applyNumberFormat="1" applyFont="1" applyFill="1" applyBorder="1" applyAlignment="1">
      <alignment horizontal="center"/>
    </xf>
    <xf numFmtId="44" fontId="5" fillId="28" borderId="1" xfId="2" applyFont="1" applyFill="1" applyBorder="1" applyAlignment="1">
      <alignment horizontal="center"/>
    </xf>
    <xf numFmtId="0" fontId="5" fillId="37" borderId="9" xfId="0" applyFont="1" applyFill="1" applyBorder="1" applyAlignment="1">
      <alignment horizontal="left" wrapText="1"/>
    </xf>
    <xf numFmtId="0" fontId="5" fillId="37" borderId="5" xfId="0" applyFont="1" applyFill="1" applyBorder="1"/>
    <xf numFmtId="167" fontId="3" fillId="36" borderId="1" xfId="1" applyNumberFormat="1" applyFont="1" applyFill="1" applyBorder="1" applyAlignment="1">
      <alignment horizontal="center"/>
    </xf>
    <xf numFmtId="166" fontId="3" fillId="36" borderId="1" xfId="2" applyNumberFormat="1" applyFont="1" applyFill="1" applyBorder="1"/>
    <xf numFmtId="44" fontId="5" fillId="37" borderId="1" xfId="2" applyFont="1" applyFill="1" applyBorder="1" applyAlignment="1">
      <alignment horizontal="center"/>
    </xf>
    <xf numFmtId="0" fontId="5" fillId="42" borderId="3" xfId="0" applyFont="1" applyFill="1" applyBorder="1" applyAlignment="1">
      <alignment horizontal="left" wrapText="1"/>
    </xf>
    <xf numFmtId="0" fontId="5" fillId="42" borderId="5" xfId="0" applyFont="1" applyFill="1" applyBorder="1" applyAlignment="1">
      <alignment wrapText="1"/>
    </xf>
    <xf numFmtId="164" fontId="3" fillId="43" borderId="1" xfId="1" applyNumberFormat="1" applyFont="1" applyFill="1" applyBorder="1" applyAlignment="1">
      <alignment horizontal="center"/>
    </xf>
    <xf numFmtId="1" fontId="3" fillId="43" borderId="1" xfId="1" applyNumberFormat="1" applyFont="1" applyFill="1" applyBorder="1" applyAlignment="1">
      <alignment horizontal="center"/>
    </xf>
    <xf numFmtId="166" fontId="3" fillId="43" borderId="1" xfId="1" applyNumberFormat="1" applyFont="1" applyFill="1" applyBorder="1" applyAlignment="1">
      <alignment horizontal="center"/>
    </xf>
    <xf numFmtId="167" fontId="3" fillId="43" borderId="1" xfId="1" applyNumberFormat="1" applyFont="1" applyFill="1" applyBorder="1" applyAlignment="1">
      <alignment horizontal="center"/>
    </xf>
    <xf numFmtId="166" fontId="3" fillId="43" borderId="1" xfId="2" applyNumberFormat="1" applyFont="1" applyFill="1" applyBorder="1"/>
    <xf numFmtId="44" fontId="5" fillId="42" borderId="1" xfId="2" applyFont="1" applyFill="1" applyBorder="1" applyAlignment="1">
      <alignment horizontal="center"/>
    </xf>
    <xf numFmtId="0" fontId="5" fillId="33" borderId="3" xfId="0" applyFont="1" applyFill="1" applyBorder="1" applyAlignment="1">
      <alignment horizontal="left" wrapText="1"/>
    </xf>
    <xf numFmtId="0" fontId="5" fillId="33" borderId="5" xfId="0" applyFont="1" applyFill="1" applyBorder="1" applyAlignment="1">
      <alignment horizontal="left"/>
    </xf>
    <xf numFmtId="167" fontId="3" fillId="10" borderId="1" xfId="1" applyNumberFormat="1" applyFont="1" applyFill="1" applyBorder="1" applyAlignment="1">
      <alignment horizontal="center"/>
    </xf>
    <xf numFmtId="166" fontId="3" fillId="10" borderId="1" xfId="2" applyNumberFormat="1" applyFont="1" applyFill="1" applyBorder="1"/>
    <xf numFmtId="44" fontId="5" fillId="33" borderId="1" xfId="2" applyFont="1" applyFill="1" applyBorder="1" applyAlignment="1">
      <alignment horizontal="center"/>
    </xf>
    <xf numFmtId="0" fontId="5" fillId="35" borderId="3" xfId="0" applyFont="1" applyFill="1" applyBorder="1" applyAlignment="1">
      <alignment horizontal="left" wrapText="1"/>
    </xf>
    <xf numFmtId="0" fontId="5" fillId="35" borderId="5" xfId="0" applyFont="1" applyFill="1" applyBorder="1" applyAlignment="1">
      <alignment wrapText="1"/>
    </xf>
    <xf numFmtId="167" fontId="3" fillId="12" borderId="1" xfId="1" applyNumberFormat="1" applyFont="1" applyFill="1" applyBorder="1" applyAlignment="1">
      <alignment horizontal="center"/>
    </xf>
    <xf numFmtId="166" fontId="3" fillId="12" borderId="1" xfId="2" applyNumberFormat="1" applyFont="1" applyFill="1" applyBorder="1"/>
    <xf numFmtId="44" fontId="5" fillId="35" borderId="1" xfId="2" applyFont="1" applyFill="1" applyBorder="1" applyAlignment="1">
      <alignment horizontal="center"/>
    </xf>
    <xf numFmtId="0" fontId="5" fillId="34" borderId="3" xfId="0" applyFont="1" applyFill="1" applyBorder="1" applyAlignment="1">
      <alignment horizontal="left" wrapText="1"/>
    </xf>
    <xf numFmtId="0" fontId="5" fillId="34" borderId="5" xfId="0" applyFont="1" applyFill="1" applyBorder="1" applyAlignment="1">
      <alignment wrapText="1"/>
    </xf>
    <xf numFmtId="167" fontId="3" fillId="11" borderId="1" xfId="1" applyNumberFormat="1" applyFont="1" applyFill="1" applyBorder="1" applyAlignment="1">
      <alignment horizontal="center"/>
    </xf>
    <xf numFmtId="166" fontId="3" fillId="11" borderId="1" xfId="2" applyNumberFormat="1" applyFont="1" applyFill="1" applyBorder="1"/>
    <xf numFmtId="44" fontId="5" fillId="34" borderId="1" xfId="2" applyFont="1" applyFill="1" applyBorder="1" applyAlignment="1">
      <alignment horizontal="center"/>
    </xf>
    <xf numFmtId="0" fontId="5" fillId="44" borderId="3" xfId="0" applyFont="1" applyFill="1" applyBorder="1" applyAlignment="1">
      <alignment horizontal="left" wrapText="1"/>
    </xf>
    <xf numFmtId="0" fontId="5" fillId="44" borderId="5" xfId="0" applyFont="1" applyFill="1" applyBorder="1" applyAlignment="1">
      <alignment wrapText="1"/>
    </xf>
    <xf numFmtId="164" fontId="3" fillId="45" borderId="1" xfId="1" applyNumberFormat="1" applyFont="1" applyFill="1" applyBorder="1" applyAlignment="1">
      <alignment horizontal="center"/>
    </xf>
    <xf numFmtId="1" fontId="3" fillId="45" borderId="1" xfId="1" applyNumberFormat="1" applyFont="1" applyFill="1" applyBorder="1" applyAlignment="1">
      <alignment horizontal="center"/>
    </xf>
    <xf numFmtId="166" fontId="3" fillId="45" borderId="1" xfId="1" applyNumberFormat="1" applyFont="1" applyFill="1" applyBorder="1" applyAlignment="1">
      <alignment horizontal="center"/>
    </xf>
    <xf numFmtId="167" fontId="3" fillId="45" borderId="1" xfId="1" applyNumberFormat="1" applyFont="1" applyFill="1" applyBorder="1" applyAlignment="1">
      <alignment horizontal="center"/>
    </xf>
    <xf numFmtId="166" fontId="3" fillId="45" borderId="1" xfId="2" applyNumberFormat="1" applyFont="1" applyFill="1" applyBorder="1"/>
    <xf numFmtId="44" fontId="5" fillId="44" borderId="1" xfId="2" applyFont="1" applyFill="1" applyBorder="1" applyAlignment="1">
      <alignment horizontal="center"/>
    </xf>
    <xf numFmtId="0" fontId="3" fillId="0" borderId="0" xfId="0" applyFont="1" applyAlignment="1">
      <alignment horizontal="left" wrapText="1"/>
    </xf>
    <xf numFmtId="1" fontId="3" fillId="0" borderId="0" xfId="1" applyNumberFormat="1" applyFont="1" applyFill="1" applyBorder="1" applyAlignment="1">
      <alignment horizontal="center"/>
    </xf>
    <xf numFmtId="166" fontId="3" fillId="0" borderId="0" xfId="1" applyNumberFormat="1" applyFont="1" applyFill="1" applyBorder="1" applyAlignment="1">
      <alignment horizontal="center"/>
    </xf>
    <xf numFmtId="44" fontId="3" fillId="0" borderId="0" xfId="1" applyNumberFormat="1" applyFont="1" applyFill="1" applyBorder="1" applyAlignment="1">
      <alignment horizontal="center"/>
    </xf>
    <xf numFmtId="44" fontId="5" fillId="0" borderId="0" xfId="2" applyFont="1" applyFill="1" applyBorder="1"/>
    <xf numFmtId="0" fontId="3" fillId="0" borderId="0" xfId="0" applyFont="1" applyAlignment="1">
      <alignment wrapText="1"/>
    </xf>
    <xf numFmtId="0" fontId="7" fillId="0" borderId="0" xfId="0" applyFont="1"/>
    <xf numFmtId="0" fontId="3" fillId="0" borderId="0" xfId="0" applyFont="1" applyAlignment="1">
      <alignment vertical="center" wrapText="1"/>
    </xf>
    <xf numFmtId="166" fontId="3" fillId="0" borderId="0" xfId="2" applyNumberFormat="1" applyFont="1" applyFill="1" applyBorder="1" applyAlignment="1">
      <alignment horizontal="center"/>
    </xf>
    <xf numFmtId="166" fontId="2" fillId="0" borderId="0" xfId="2" applyNumberFormat="1" applyFont="1" applyFill="1" applyBorder="1" applyAlignment="1">
      <alignment horizontal="center"/>
    </xf>
    <xf numFmtId="166" fontId="3" fillId="0" borderId="0" xfId="2" applyNumberFormat="1" applyFont="1" applyFill="1" applyBorder="1"/>
    <xf numFmtId="0" fontId="0" fillId="0" borderId="0" xfId="0" applyAlignment="1"/>
    <xf numFmtId="0" fontId="3" fillId="3" borderId="5" xfId="0" applyFont="1" applyFill="1" applyBorder="1" applyAlignment="1"/>
    <xf numFmtId="0" fontId="5" fillId="20" borderId="5" xfId="0" applyFont="1" applyFill="1" applyBorder="1" applyAlignment="1"/>
    <xf numFmtId="0" fontId="5" fillId="21" borderId="5" xfId="0" applyFont="1" applyFill="1" applyBorder="1" applyAlignment="1"/>
    <xf numFmtId="0" fontId="5" fillId="24" borderId="5" xfId="0" applyFont="1" applyFill="1" applyBorder="1" applyAlignment="1"/>
    <xf numFmtId="0" fontId="5" fillId="27" borderId="5" xfId="0" applyFont="1" applyFill="1" applyBorder="1" applyAlignment="1"/>
    <xf numFmtId="164" fontId="0" fillId="0" borderId="0" xfId="0" applyNumberFormat="1"/>
    <xf numFmtId="166" fontId="0" fillId="0" borderId="0" xfId="0" applyNumberFormat="1"/>
    <xf numFmtId="0" fontId="2" fillId="0" borderId="1" xfId="0" applyFont="1" applyBorder="1" applyAlignment="1">
      <alignment wrapText="1"/>
    </xf>
    <xf numFmtId="0" fontId="3" fillId="10" borderId="5" xfId="0" applyFont="1" applyFill="1" applyBorder="1" applyAlignment="1"/>
    <xf numFmtId="0" fontId="5" fillId="26" borderId="5" xfId="0" applyFont="1" applyFill="1" applyBorder="1" applyAlignment="1"/>
    <xf numFmtId="0" fontId="3" fillId="3" borderId="3" xfId="0" applyFont="1" applyFill="1" applyBorder="1" applyAlignment="1"/>
    <xf numFmtId="0" fontId="3" fillId="6" borderId="2" xfId="0" applyFont="1" applyFill="1" applyBorder="1"/>
    <xf numFmtId="0" fontId="3" fillId="8" borderId="2" xfId="0" applyFont="1" applyFill="1" applyBorder="1"/>
    <xf numFmtId="0" fontId="3" fillId="23" borderId="3" xfId="0" applyFont="1" applyFill="1" applyBorder="1" applyAlignment="1">
      <alignment horizontal="left" wrapText="1"/>
    </xf>
    <xf numFmtId="0" fontId="5" fillId="37" borderId="2" xfId="0" applyFont="1" applyFill="1" applyBorder="1" applyAlignment="1">
      <alignment horizontal="left" wrapText="1"/>
    </xf>
    <xf numFmtId="0" fontId="5" fillId="35" borderId="2" xfId="0" applyFont="1" applyFill="1" applyBorder="1" applyAlignment="1">
      <alignment horizontal="left" wrapText="1"/>
    </xf>
    <xf numFmtId="0" fontId="5" fillId="33" borderId="2" xfId="0" applyFont="1" applyFill="1" applyBorder="1" applyAlignment="1">
      <alignment horizontal="left" wrapText="1"/>
    </xf>
    <xf numFmtId="0" fontId="3" fillId="18" borderId="5" xfId="0" applyFont="1" applyFill="1" applyBorder="1"/>
    <xf numFmtId="0" fontId="3" fillId="4" borderId="5" xfId="0" applyFont="1" applyFill="1" applyBorder="1"/>
    <xf numFmtId="0" fontId="3" fillId="5" borderId="5" xfId="0" applyFont="1" applyFill="1" applyBorder="1"/>
    <xf numFmtId="0" fontId="8" fillId="0" borderId="0" xfId="0" applyFont="1"/>
    <xf numFmtId="0" fontId="8" fillId="6" borderId="0" xfId="0" applyFont="1" applyFill="1"/>
    <xf numFmtId="0" fontId="8" fillId="7" borderId="0" xfId="0" applyFont="1" applyFill="1"/>
    <xf numFmtId="0" fontId="8" fillId="16" borderId="0" xfId="0" applyFont="1" applyFill="1"/>
    <xf numFmtId="0" fontId="8" fillId="23" borderId="0" xfId="0" applyFont="1" applyFill="1"/>
    <xf numFmtId="0" fontId="8" fillId="25" borderId="0" xfId="0" applyFont="1" applyFill="1"/>
    <xf numFmtId="0" fontId="8" fillId="4" borderId="0" xfId="0" applyFont="1" applyFill="1"/>
    <xf numFmtId="0" fontId="8" fillId="5" borderId="0" xfId="0" applyFont="1" applyFill="1"/>
    <xf numFmtId="0" fontId="8" fillId="29" borderId="0" xfId="0" applyFont="1" applyFill="1"/>
    <xf numFmtId="0" fontId="8" fillId="31" borderId="0" xfId="0" applyFont="1" applyFill="1"/>
    <xf numFmtId="0" fontId="8" fillId="10" borderId="0" xfId="0" applyFont="1" applyFill="1"/>
    <xf numFmtId="0" fontId="8" fillId="11" borderId="0" xfId="0" applyFont="1" applyFill="1"/>
    <xf numFmtId="0" fontId="8" fillId="36" borderId="0" xfId="0" applyFont="1" applyFill="1"/>
    <xf numFmtId="0" fontId="8" fillId="38" borderId="0" xfId="0" applyFont="1" applyFill="1"/>
    <xf numFmtId="0" fontId="8" fillId="41" borderId="0" xfId="0" applyFont="1" applyFill="1"/>
    <xf numFmtId="0" fontId="8" fillId="0" borderId="0" xfId="0" applyFont="1" applyAlignment="1">
      <alignment wrapText="1"/>
    </xf>
    <xf numFmtId="164" fontId="8" fillId="0" borderId="0" xfId="1" applyNumberFormat="1" applyFont="1" applyAlignment="1">
      <alignment horizontal="center"/>
    </xf>
    <xf numFmtId="0" fontId="9" fillId="0" borderId="0" xfId="0" applyFont="1" applyAlignment="1">
      <alignment wrapText="1"/>
    </xf>
    <xf numFmtId="0" fontId="9" fillId="0" borderId="0" xfId="0" applyFont="1"/>
    <xf numFmtId="164" fontId="9" fillId="0" borderId="0" xfId="1" applyNumberFormat="1" applyFont="1" applyAlignment="1">
      <alignment horizontal="center"/>
    </xf>
    <xf numFmtId="164" fontId="9" fillId="0" borderId="1" xfId="1" applyNumberFormat="1" applyFont="1" applyBorder="1" applyAlignment="1">
      <alignment horizontal="center" vertical="center" wrapText="1"/>
    </xf>
    <xf numFmtId="0" fontId="8" fillId="2" borderId="2" xfId="0" applyFont="1" applyFill="1" applyBorder="1"/>
    <xf numFmtId="0" fontId="8" fillId="2" borderId="3" xfId="0" applyFont="1" applyFill="1" applyBorder="1"/>
    <xf numFmtId="164" fontId="8" fillId="2" borderId="1" xfId="0" applyNumberFormat="1" applyFont="1" applyFill="1" applyBorder="1" applyAlignment="1">
      <alignment horizontal="center"/>
    </xf>
    <xf numFmtId="0" fontId="8" fillId="3" borderId="2" xfId="0" applyFont="1" applyFill="1" applyBorder="1"/>
    <xf numFmtId="0" fontId="8" fillId="3" borderId="3" xfId="0" applyFont="1" applyFill="1" applyBorder="1"/>
    <xf numFmtId="164" fontId="8" fillId="3" borderId="1" xfId="0" applyNumberFormat="1" applyFont="1" applyFill="1" applyBorder="1" applyAlignment="1">
      <alignment horizontal="center"/>
    </xf>
    <xf numFmtId="0" fontId="8" fillId="4" borderId="2" xfId="0" applyFont="1" applyFill="1" applyBorder="1"/>
    <xf numFmtId="0" fontId="8" fillId="4" borderId="3" xfId="0" applyFont="1" applyFill="1" applyBorder="1"/>
    <xf numFmtId="164" fontId="8" fillId="4" borderId="1" xfId="0" applyNumberFormat="1" applyFont="1" applyFill="1" applyBorder="1" applyAlignment="1">
      <alignment horizontal="center"/>
    </xf>
    <xf numFmtId="0" fontId="8" fillId="5" borderId="2" xfId="0" applyFont="1" applyFill="1" applyBorder="1"/>
    <xf numFmtId="0" fontId="8" fillId="5" borderId="3" xfId="0" applyFont="1" applyFill="1" applyBorder="1"/>
    <xf numFmtId="164" fontId="8" fillId="5" borderId="1" xfId="0" applyNumberFormat="1" applyFont="1" applyFill="1" applyBorder="1" applyAlignment="1">
      <alignment horizontal="center"/>
    </xf>
    <xf numFmtId="0" fontId="8" fillId="6" borderId="4" xfId="0" applyFont="1" applyFill="1" applyBorder="1"/>
    <xf numFmtId="0" fontId="8" fillId="6" borderId="3" xfId="0" applyFont="1" applyFill="1" applyBorder="1"/>
    <xf numFmtId="164" fontId="8" fillId="6" borderId="1" xfId="0" applyNumberFormat="1" applyFont="1" applyFill="1" applyBorder="1" applyAlignment="1">
      <alignment horizontal="center"/>
    </xf>
    <xf numFmtId="44" fontId="8" fillId="6" borderId="1" xfId="2" applyFont="1" applyFill="1" applyBorder="1" applyAlignment="1">
      <alignment horizontal="center"/>
    </xf>
    <xf numFmtId="0" fontId="8" fillId="7" borderId="3" xfId="0" applyFont="1" applyFill="1" applyBorder="1"/>
    <xf numFmtId="0" fontId="8" fillId="7" borderId="5" xfId="0" applyFont="1" applyFill="1" applyBorder="1"/>
    <xf numFmtId="164" fontId="8" fillId="7" borderId="1" xfId="0" applyNumberFormat="1" applyFont="1" applyFill="1" applyBorder="1" applyAlignment="1">
      <alignment horizontal="center"/>
    </xf>
    <xf numFmtId="44" fontId="8" fillId="7" borderId="1" xfId="0" applyNumberFormat="1" applyFont="1" applyFill="1" applyBorder="1" applyAlignment="1">
      <alignment horizontal="center"/>
    </xf>
    <xf numFmtId="0" fontId="8" fillId="8" borderId="3" xfId="0" applyFont="1" applyFill="1" applyBorder="1"/>
    <xf numFmtId="0" fontId="8" fillId="8" borderId="5" xfId="0" applyFont="1" applyFill="1" applyBorder="1"/>
    <xf numFmtId="164" fontId="8" fillId="8" borderId="1" xfId="1" applyNumberFormat="1" applyFont="1" applyFill="1" applyBorder="1" applyAlignment="1">
      <alignment horizontal="center"/>
    </xf>
    <xf numFmtId="0" fontId="8" fillId="6" borderId="6" xfId="0" applyFont="1" applyFill="1" applyBorder="1"/>
    <xf numFmtId="0" fontId="8" fillId="6" borderId="5" xfId="0" applyFont="1" applyFill="1" applyBorder="1"/>
    <xf numFmtId="164" fontId="8" fillId="6" borderId="1" xfId="1" applyNumberFormat="1" applyFont="1" applyFill="1" applyBorder="1" applyAlignment="1">
      <alignment horizontal="center"/>
    </xf>
    <xf numFmtId="0" fontId="8" fillId="2" borderId="5" xfId="0" applyFont="1" applyFill="1" applyBorder="1"/>
    <xf numFmtId="164" fontId="8" fillId="2" borderId="1" xfId="1" applyNumberFormat="1" applyFont="1" applyFill="1" applyBorder="1" applyAlignment="1">
      <alignment horizontal="center"/>
    </xf>
    <xf numFmtId="0" fontId="8" fillId="3" borderId="5" xfId="0" applyFont="1" applyFill="1" applyBorder="1"/>
    <xf numFmtId="164" fontId="8" fillId="3" borderId="1" xfId="1" applyNumberFormat="1" applyFont="1" applyFill="1" applyBorder="1" applyAlignment="1">
      <alignment horizontal="center"/>
    </xf>
    <xf numFmtId="0" fontId="8" fillId="10" borderId="2" xfId="0" applyFont="1" applyFill="1" applyBorder="1"/>
    <xf numFmtId="0" fontId="8" fillId="10" borderId="5" xfId="0" applyFont="1" applyFill="1" applyBorder="1"/>
    <xf numFmtId="164" fontId="8" fillId="10" borderId="1" xfId="1" applyNumberFormat="1" applyFont="1" applyFill="1" applyBorder="1" applyAlignment="1">
      <alignment horizontal="center"/>
    </xf>
    <xf numFmtId="0" fontId="8" fillId="11" borderId="2" xfId="0" applyFont="1" applyFill="1" applyBorder="1"/>
    <xf numFmtId="0" fontId="8" fillId="11" borderId="5" xfId="0" applyFont="1" applyFill="1" applyBorder="1"/>
    <xf numFmtId="164" fontId="8" fillId="11" borderId="1" xfId="1" applyNumberFormat="1" applyFont="1" applyFill="1" applyBorder="1" applyAlignment="1">
      <alignment horizontal="center"/>
    </xf>
    <xf numFmtId="0" fontId="8" fillId="12" borderId="2" xfId="0" applyFont="1" applyFill="1" applyBorder="1"/>
    <xf numFmtId="0" fontId="8" fillId="12" borderId="3" xfId="0" applyFont="1" applyFill="1" applyBorder="1"/>
    <xf numFmtId="164" fontId="8" fillId="12" borderId="1" xfId="1" applyNumberFormat="1" applyFont="1" applyFill="1" applyBorder="1" applyAlignment="1">
      <alignment horizontal="center"/>
    </xf>
    <xf numFmtId="164" fontId="8" fillId="4" borderId="1" xfId="1" applyNumberFormat="1" applyFont="1" applyFill="1" applyBorder="1" applyAlignment="1">
      <alignment horizontal="center"/>
    </xf>
    <xf numFmtId="164" fontId="8" fillId="5" borderId="1" xfId="1" applyNumberFormat="1" applyFont="1" applyFill="1" applyBorder="1" applyAlignment="1">
      <alignment horizontal="center"/>
    </xf>
    <xf numFmtId="0" fontId="8" fillId="13" borderId="3" xfId="0" applyFont="1" applyFill="1" applyBorder="1" applyAlignment="1">
      <alignment horizontal="left" wrapText="1"/>
    </xf>
    <xf numFmtId="0" fontId="8" fillId="2" borderId="7" xfId="0" applyFont="1" applyFill="1" applyBorder="1"/>
    <xf numFmtId="0" fontId="8" fillId="14" borderId="3" xfId="0" applyFont="1" applyFill="1" applyBorder="1" applyAlignment="1">
      <alignment horizontal="left" wrapText="1"/>
    </xf>
    <xf numFmtId="0" fontId="8" fillId="15" borderId="5" xfId="0" applyFont="1" applyFill="1" applyBorder="1" applyAlignment="1">
      <alignment wrapText="1"/>
    </xf>
    <xf numFmtId="164" fontId="8" fillId="15" borderId="1" xfId="1" applyNumberFormat="1" applyFont="1" applyFill="1" applyBorder="1" applyAlignment="1">
      <alignment horizontal="center"/>
    </xf>
    <xf numFmtId="0" fontId="8" fillId="16" borderId="3" xfId="0" applyFont="1" applyFill="1" applyBorder="1" applyAlignment="1">
      <alignment horizontal="left" wrapText="1"/>
    </xf>
    <xf numFmtId="0" fontId="8" fillId="16" borderId="5" xfId="0" applyFont="1" applyFill="1" applyBorder="1"/>
    <xf numFmtId="164" fontId="8" fillId="17" borderId="1" xfId="1" applyNumberFormat="1" applyFont="1" applyFill="1" applyBorder="1" applyAlignment="1">
      <alignment horizontal="center" vertical="center" wrapText="1"/>
    </xf>
    <xf numFmtId="0" fontId="8" fillId="18" borderId="3" xfId="0" applyFont="1" applyFill="1" applyBorder="1" applyAlignment="1">
      <alignment horizontal="left" wrapText="1"/>
    </xf>
    <xf numFmtId="0" fontId="8" fillId="18" borderId="9" xfId="0" applyFont="1" applyFill="1" applyBorder="1"/>
    <xf numFmtId="164" fontId="8" fillId="19" borderId="1" xfId="1" applyNumberFormat="1" applyFont="1" applyFill="1" applyBorder="1" applyAlignment="1">
      <alignment horizontal="center" vertical="center" wrapText="1"/>
    </xf>
    <xf numFmtId="0" fontId="8" fillId="6" borderId="2" xfId="0" applyFont="1" applyFill="1" applyBorder="1" applyAlignment="1">
      <alignment horizontal="left" wrapText="1"/>
    </xf>
    <xf numFmtId="44" fontId="8" fillId="6" borderId="1" xfId="2" applyFont="1" applyFill="1" applyBorder="1"/>
    <xf numFmtId="0" fontId="8" fillId="7" borderId="2" xfId="0" applyFont="1" applyFill="1" applyBorder="1" applyAlignment="1">
      <alignment horizontal="left" wrapText="1"/>
    </xf>
    <xf numFmtId="164" fontId="8" fillId="7" borderId="1" xfId="1" applyNumberFormat="1" applyFont="1" applyFill="1" applyBorder="1" applyAlignment="1">
      <alignment horizontal="center"/>
    </xf>
    <xf numFmtId="44" fontId="8" fillId="7" borderId="1" xfId="2" applyFont="1" applyFill="1" applyBorder="1"/>
    <xf numFmtId="0" fontId="8" fillId="3" borderId="2" xfId="0" applyFont="1" applyFill="1" applyBorder="1" applyAlignment="1">
      <alignment horizontal="left" wrapText="1"/>
    </xf>
    <xf numFmtId="44" fontId="8" fillId="3" borderId="1" xfId="2" applyFont="1" applyFill="1" applyBorder="1"/>
    <xf numFmtId="0" fontId="8" fillId="23" borderId="2" xfId="0" applyFont="1" applyFill="1" applyBorder="1" applyAlignment="1">
      <alignment horizontal="left" wrapText="1"/>
    </xf>
    <xf numFmtId="164" fontId="8" fillId="23" borderId="1" xfId="1" applyNumberFormat="1" applyFont="1" applyFill="1" applyBorder="1" applyAlignment="1">
      <alignment horizontal="center"/>
    </xf>
    <xf numFmtId="0" fontId="8" fillId="25" borderId="2" xfId="0" applyFont="1" applyFill="1" applyBorder="1" applyAlignment="1">
      <alignment horizontal="left" wrapText="1"/>
    </xf>
    <xf numFmtId="164" fontId="8" fillId="25" borderId="1" xfId="1" applyNumberFormat="1" applyFont="1" applyFill="1" applyBorder="1" applyAlignment="1">
      <alignment horizontal="center"/>
    </xf>
    <xf numFmtId="0" fontId="8" fillId="4" borderId="2" xfId="0" applyFont="1" applyFill="1" applyBorder="1" applyAlignment="1">
      <alignment horizontal="left" wrapText="1"/>
    </xf>
    <xf numFmtId="0" fontId="8" fillId="5" borderId="2" xfId="0" applyFont="1" applyFill="1" applyBorder="1" applyAlignment="1">
      <alignment horizontal="left" wrapText="1"/>
    </xf>
    <xf numFmtId="0" fontId="8" fillId="29" borderId="2" xfId="0" applyFont="1" applyFill="1" applyBorder="1" applyAlignment="1">
      <alignment horizontal="left" wrapText="1"/>
    </xf>
    <xf numFmtId="164" fontId="8" fillId="29" borderId="1" xfId="1" applyNumberFormat="1" applyFont="1" applyFill="1" applyBorder="1" applyAlignment="1">
      <alignment horizontal="center"/>
    </xf>
    <xf numFmtId="0" fontId="8" fillId="31" borderId="2" xfId="0" applyFont="1" applyFill="1" applyBorder="1" applyAlignment="1">
      <alignment horizontal="left" wrapText="1"/>
    </xf>
    <xf numFmtId="164" fontId="8" fillId="31" borderId="1" xfId="1" applyNumberFormat="1" applyFont="1" applyFill="1" applyBorder="1" applyAlignment="1">
      <alignment horizontal="center"/>
    </xf>
    <xf numFmtId="0" fontId="8" fillId="10" borderId="2" xfId="0" applyFont="1" applyFill="1" applyBorder="1" applyAlignment="1">
      <alignment horizontal="left" wrapText="1"/>
    </xf>
    <xf numFmtId="0" fontId="8" fillId="11" borderId="2" xfId="0" applyFont="1" applyFill="1" applyBorder="1" applyAlignment="1">
      <alignment horizontal="left" wrapText="1"/>
    </xf>
    <xf numFmtId="0" fontId="8" fillId="12" borderId="2" xfId="0" applyFont="1" applyFill="1" applyBorder="1" applyAlignment="1">
      <alignment horizontal="left" wrapText="1"/>
    </xf>
    <xf numFmtId="0" fontId="8" fillId="12" borderId="5" xfId="0" applyFont="1" applyFill="1" applyBorder="1"/>
    <xf numFmtId="0" fontId="8" fillId="36" borderId="2" xfId="0" applyFont="1" applyFill="1" applyBorder="1" applyAlignment="1">
      <alignment horizontal="left" wrapText="1"/>
    </xf>
    <xf numFmtId="0" fontId="8" fillId="36" borderId="5" xfId="0" applyFont="1" applyFill="1" applyBorder="1"/>
    <xf numFmtId="164" fontId="8" fillId="36" borderId="1" xfId="1" applyNumberFormat="1" applyFont="1" applyFill="1" applyBorder="1" applyAlignment="1">
      <alignment horizontal="center"/>
    </xf>
    <xf numFmtId="0" fontId="8" fillId="39" borderId="6" xfId="0" applyFont="1" applyFill="1" applyBorder="1" applyAlignment="1">
      <alignment horizontal="left" wrapText="1"/>
    </xf>
    <xf numFmtId="164" fontId="8" fillId="39" borderId="1" xfId="1" applyNumberFormat="1" applyFont="1" applyFill="1" applyBorder="1" applyAlignment="1">
      <alignment horizontal="center"/>
    </xf>
    <xf numFmtId="166" fontId="8" fillId="36" borderId="1" xfId="2" applyNumberFormat="1" applyFont="1" applyFill="1" applyBorder="1"/>
    <xf numFmtId="164" fontId="8" fillId="43" borderId="1" xfId="1" applyNumberFormat="1" applyFont="1" applyFill="1" applyBorder="1" applyAlignment="1">
      <alignment horizontal="center"/>
    </xf>
    <xf numFmtId="166" fontId="8" fillId="43" borderId="1" xfId="2" applyNumberFormat="1" applyFont="1" applyFill="1" applyBorder="1"/>
    <xf numFmtId="166" fontId="8" fillId="10" borderId="1" xfId="2" applyNumberFormat="1" applyFont="1" applyFill="1" applyBorder="1"/>
    <xf numFmtId="166" fontId="8" fillId="12" borderId="1" xfId="2" applyNumberFormat="1" applyFont="1" applyFill="1" applyBorder="1"/>
    <xf numFmtId="166" fontId="8" fillId="11" borderId="1" xfId="2" applyNumberFormat="1" applyFont="1" applyFill="1" applyBorder="1"/>
    <xf numFmtId="164" fontId="8" fillId="45" borderId="1" xfId="1" applyNumberFormat="1" applyFont="1" applyFill="1" applyBorder="1" applyAlignment="1">
      <alignment horizontal="center"/>
    </xf>
    <xf numFmtId="166" fontId="8" fillId="45" borderId="1" xfId="2" applyNumberFormat="1" applyFont="1" applyFill="1" applyBorder="1"/>
    <xf numFmtId="0" fontId="8" fillId="0" borderId="0" xfId="0" applyFont="1" applyAlignment="1">
      <alignment horizontal="left" wrapText="1"/>
    </xf>
    <xf numFmtId="0" fontId="10" fillId="0" borderId="0" xfId="0" applyFont="1"/>
    <xf numFmtId="0" fontId="8" fillId="0" borderId="0" xfId="0" applyFont="1" applyAlignment="1">
      <alignment vertical="center" wrapText="1"/>
    </xf>
    <xf numFmtId="0" fontId="3" fillId="6" borderId="3" xfId="0" applyFont="1" applyFill="1" applyBorder="1" applyAlignment="1">
      <alignment horizontal="left" wrapText="1"/>
    </xf>
    <xf numFmtId="0" fontId="3" fillId="7" borderId="3" xfId="0" applyFont="1" applyFill="1" applyBorder="1" applyAlignment="1">
      <alignment horizontal="left" wrapText="1"/>
    </xf>
    <xf numFmtId="0" fontId="3" fillId="3" borderId="3" xfId="0" applyFont="1" applyFill="1" applyBorder="1" applyAlignment="1">
      <alignment horizontal="left" wrapText="1"/>
    </xf>
    <xf numFmtId="0" fontId="3" fillId="4" borderId="3" xfId="0" applyFont="1" applyFill="1" applyBorder="1" applyAlignment="1">
      <alignment horizontal="left" wrapText="1"/>
    </xf>
    <xf numFmtId="166" fontId="3" fillId="3" borderId="2" xfId="2" applyNumberFormat="1" applyFont="1" applyFill="1" applyBorder="1" applyAlignment="1">
      <alignment horizontal="center"/>
    </xf>
    <xf numFmtId="166" fontId="3" fillId="6" borderId="2" xfId="2" applyNumberFormat="1" applyFont="1" applyFill="1" applyBorder="1"/>
    <xf numFmtId="166" fontId="3" fillId="7" borderId="2" xfId="2" applyNumberFormat="1" applyFont="1" applyFill="1" applyBorder="1"/>
    <xf numFmtId="166" fontId="3" fillId="3" borderId="2" xfId="2" applyNumberFormat="1" applyFont="1" applyFill="1" applyBorder="1"/>
    <xf numFmtId="166" fontId="3" fillId="23" borderId="2" xfId="2" applyNumberFormat="1" applyFont="1" applyFill="1" applyBorder="1"/>
    <xf numFmtId="166" fontId="3" fillId="4" borderId="2" xfId="2" applyNumberFormat="1" applyFont="1" applyFill="1" applyBorder="1"/>
    <xf numFmtId="0" fontId="5" fillId="27" borderId="7" xfId="0" applyFont="1" applyFill="1" applyBorder="1"/>
    <xf numFmtId="0" fontId="2" fillId="46" borderId="5" xfId="0" applyFont="1" applyFill="1" applyBorder="1" applyAlignment="1">
      <alignment wrapText="1"/>
    </xf>
    <xf numFmtId="164" fontId="2" fillId="46" borderId="1" xfId="1" applyNumberFormat="1" applyFont="1" applyFill="1" applyBorder="1" applyAlignment="1">
      <alignment horizontal="center" vertical="center" wrapText="1"/>
    </xf>
    <xf numFmtId="166" fontId="2" fillId="46" borderId="2" xfId="2" applyNumberFormat="1" applyFont="1" applyFill="1" applyBorder="1" applyAlignment="1">
      <alignment horizontal="center" vertical="center" wrapText="1"/>
    </xf>
    <xf numFmtId="166" fontId="3" fillId="6" borderId="2" xfId="0" applyNumberFormat="1" applyFont="1" applyFill="1" applyBorder="1" applyAlignment="1">
      <alignment horizontal="center"/>
    </xf>
    <xf numFmtId="166" fontId="3" fillId="6" borderId="2" xfId="2" applyNumberFormat="1" applyFont="1" applyFill="1" applyBorder="1" applyAlignment="1">
      <alignment horizontal="center"/>
    </xf>
    <xf numFmtId="166" fontId="3" fillId="2" borderId="2" xfId="2" applyNumberFormat="1" applyFont="1" applyFill="1" applyBorder="1"/>
    <xf numFmtId="166" fontId="3" fillId="17" borderId="2" xfId="2" applyNumberFormat="1" applyFont="1" applyFill="1" applyBorder="1" applyAlignment="1">
      <alignment horizontal="center" vertical="center" wrapText="1"/>
    </xf>
    <xf numFmtId="166" fontId="3" fillId="7" borderId="2" xfId="0" applyNumberFormat="1" applyFont="1" applyFill="1" applyBorder="1" applyAlignment="1">
      <alignment horizontal="center"/>
    </xf>
    <xf numFmtId="166" fontId="3" fillId="19" borderId="2" xfId="2" applyNumberFormat="1" applyFont="1" applyFill="1" applyBorder="1" applyAlignment="1">
      <alignment horizontal="center" vertical="center" wrapText="1"/>
    </xf>
    <xf numFmtId="166" fontId="3" fillId="8" borderId="2" xfId="2" applyNumberFormat="1" applyFont="1" applyFill="1" applyBorder="1" applyAlignment="1">
      <alignment horizontal="center"/>
    </xf>
    <xf numFmtId="166" fontId="3" fillId="4" borderId="2" xfId="2" applyNumberFormat="1" applyFont="1" applyFill="1" applyBorder="1" applyAlignment="1">
      <alignment horizontal="center"/>
    </xf>
    <xf numFmtId="166" fontId="3" fillId="10" borderId="2" xfId="2" applyNumberFormat="1" applyFont="1" applyFill="1" applyBorder="1"/>
    <xf numFmtId="166" fontId="3" fillId="2" borderId="2" xfId="0" applyNumberFormat="1" applyFont="1" applyFill="1" applyBorder="1" applyAlignment="1">
      <alignment horizontal="center"/>
    </xf>
    <xf numFmtId="166" fontId="3" fillId="3" borderId="2" xfId="0" applyNumberFormat="1" applyFont="1" applyFill="1" applyBorder="1" applyAlignment="1">
      <alignment horizontal="center"/>
    </xf>
    <xf numFmtId="166" fontId="3" fillId="2" borderId="2" xfId="2" applyNumberFormat="1" applyFont="1" applyFill="1" applyBorder="1" applyAlignment="1">
      <alignment horizontal="center"/>
    </xf>
    <xf numFmtId="166" fontId="3" fillId="5" borderId="2" xfId="2" applyNumberFormat="1" applyFont="1" applyFill="1" applyBorder="1" applyAlignment="1">
      <alignment horizontal="center"/>
    </xf>
    <xf numFmtId="166" fontId="3" fillId="4" borderId="2" xfId="0" applyNumberFormat="1" applyFont="1" applyFill="1" applyBorder="1" applyAlignment="1">
      <alignment horizontal="center"/>
    </xf>
    <xf numFmtId="166" fontId="3" fillId="5" borderId="2" xfId="2" applyNumberFormat="1" applyFont="1" applyFill="1" applyBorder="1"/>
    <xf numFmtId="166" fontId="3" fillId="5" borderId="2" xfId="0" applyNumberFormat="1" applyFont="1" applyFill="1" applyBorder="1" applyAlignment="1">
      <alignment horizontal="center"/>
    </xf>
    <xf numFmtId="166" fontId="3" fillId="25" borderId="2" xfId="2" applyNumberFormat="1" applyFont="1" applyFill="1" applyBorder="1"/>
    <xf numFmtId="166" fontId="3" fillId="11" borderId="2" xfId="2" applyNumberFormat="1" applyFont="1" applyFill="1" applyBorder="1"/>
    <xf numFmtId="166" fontId="3" fillId="45" borderId="2" xfId="2" applyNumberFormat="1" applyFont="1" applyFill="1" applyBorder="1"/>
    <xf numFmtId="166" fontId="3" fillId="10" borderId="2" xfId="2" applyNumberFormat="1" applyFont="1" applyFill="1" applyBorder="1" applyAlignment="1">
      <alignment horizontal="center"/>
    </xf>
    <xf numFmtId="166" fontId="3" fillId="12" borderId="2" xfId="2" applyNumberFormat="1" applyFont="1" applyFill="1" applyBorder="1"/>
    <xf numFmtId="166" fontId="3" fillId="11" borderId="2" xfId="2" applyNumberFormat="1" applyFont="1" applyFill="1" applyBorder="1" applyAlignment="1">
      <alignment horizontal="center"/>
    </xf>
    <xf numFmtId="166" fontId="3" fillId="36" borderId="2" xfId="2" applyNumberFormat="1" applyFont="1" applyFill="1" applyBorder="1"/>
    <xf numFmtId="166" fontId="3" fillId="29" borderId="2" xfId="2" applyNumberFormat="1" applyFont="1" applyFill="1" applyBorder="1"/>
    <xf numFmtId="166" fontId="3" fillId="31" borderId="2" xfId="2" applyNumberFormat="1" applyFont="1" applyFill="1" applyBorder="1"/>
    <xf numFmtId="166" fontId="3" fillId="12" borderId="2" xfId="2" applyNumberFormat="1" applyFont="1" applyFill="1" applyBorder="1" applyAlignment="1">
      <alignment horizontal="center"/>
    </xf>
    <xf numFmtId="166" fontId="3" fillId="43" borderId="2" xfId="2" applyNumberFormat="1" applyFont="1" applyFill="1" applyBorder="1"/>
    <xf numFmtId="0" fontId="3" fillId="10" borderId="3" xfId="0" applyFont="1" applyFill="1" applyBorder="1" applyAlignment="1"/>
    <xf numFmtId="0" fontId="3" fillId="6" borderId="3" xfId="0" applyFont="1" applyFill="1" applyBorder="1" applyAlignment="1">
      <alignment horizontal="left"/>
    </xf>
    <xf numFmtId="0" fontId="3" fillId="7" borderId="3" xfId="0" applyFont="1" applyFill="1" applyBorder="1" applyAlignment="1">
      <alignment horizontal="left"/>
    </xf>
    <xf numFmtId="0" fontId="3" fillId="3" borderId="3" xfId="0" applyFont="1" applyFill="1" applyBorder="1" applyAlignment="1">
      <alignment horizontal="left"/>
    </xf>
    <xf numFmtId="0" fontId="3" fillId="25" borderId="3" xfId="0" applyFont="1" applyFill="1" applyBorder="1" applyAlignment="1">
      <alignment horizontal="left"/>
    </xf>
    <xf numFmtId="166" fontId="3" fillId="6" borderId="2" xfId="2" applyNumberFormat="1" applyFont="1" applyFill="1" applyBorder="1" applyAlignment="1"/>
    <xf numFmtId="166" fontId="3" fillId="7" borderId="2" xfId="2" applyNumberFormat="1" applyFont="1" applyFill="1" applyBorder="1" applyAlignment="1"/>
    <xf numFmtId="166" fontId="3" fillId="3" borderId="2" xfId="2" applyNumberFormat="1" applyFont="1" applyFill="1" applyBorder="1" applyAlignment="1"/>
    <xf numFmtId="166" fontId="3" fillId="25" borderId="2" xfId="2" applyNumberFormat="1" applyFont="1" applyFill="1" applyBorder="1" applyAlignment="1"/>
    <xf numFmtId="164" fontId="0" fillId="0" borderId="0" xfId="0" applyNumberFormat="1" applyAlignment="1">
      <alignment horizontal="center"/>
    </xf>
    <xf numFmtId="166" fontId="0" fillId="0" borderId="0" xfId="0" applyNumberFormat="1" applyAlignment="1">
      <alignment horizontal="center"/>
    </xf>
    <xf numFmtId="0" fontId="8" fillId="0" borderId="0" xfId="0" applyFont="1" applyFill="1"/>
    <xf numFmtId="166" fontId="8" fillId="11" borderId="2" xfId="2" applyNumberFormat="1" applyFont="1" applyFill="1" applyBorder="1" applyAlignment="1">
      <alignment horizontal="center"/>
    </xf>
    <xf numFmtId="166" fontId="8" fillId="6" borderId="2" xfId="2" applyNumberFormat="1" applyFont="1" applyFill="1" applyBorder="1"/>
    <xf numFmtId="166" fontId="8" fillId="3" borderId="2" xfId="2" applyNumberFormat="1" applyFont="1" applyFill="1" applyBorder="1" applyAlignment="1">
      <alignment horizontal="center"/>
    </xf>
    <xf numFmtId="166" fontId="8" fillId="7" borderId="2" xfId="2" applyNumberFormat="1" applyFont="1" applyFill="1" applyBorder="1"/>
    <xf numFmtId="0" fontId="3" fillId="39" borderId="2" xfId="0" applyFont="1" applyFill="1" applyBorder="1" applyAlignment="1">
      <alignment horizontal="left" wrapText="1"/>
    </xf>
    <xf numFmtId="0" fontId="3" fillId="7" borderId="2" xfId="0" applyFont="1" applyFill="1" applyBorder="1"/>
    <xf numFmtId="0" fontId="5" fillId="28" borderId="3" xfId="0" applyFont="1" applyFill="1" applyBorder="1" applyAlignment="1">
      <alignment horizontal="left" wrapText="1"/>
    </xf>
    <xf numFmtId="0" fontId="5" fillId="27" borderId="3" xfId="0" applyFont="1" applyFill="1" applyBorder="1" applyAlignment="1">
      <alignment horizontal="left" wrapText="1"/>
    </xf>
    <xf numFmtId="0" fontId="3" fillId="11" borderId="3" xfId="0" applyFont="1" applyFill="1" applyBorder="1"/>
    <xf numFmtId="166" fontId="3" fillId="39" borderId="2" xfId="2" applyNumberFormat="1" applyFont="1" applyFill="1" applyBorder="1"/>
    <xf numFmtId="166" fontId="8" fillId="10" borderId="2" xfId="2" applyNumberFormat="1" applyFont="1" applyFill="1" applyBorder="1"/>
    <xf numFmtId="0" fontId="9" fillId="46" borderId="5" xfId="0" applyFont="1" applyFill="1" applyBorder="1" applyAlignment="1">
      <alignment wrapText="1"/>
    </xf>
    <xf numFmtId="164" fontId="9" fillId="46" borderId="1" xfId="1" applyNumberFormat="1" applyFont="1" applyFill="1" applyBorder="1" applyAlignment="1">
      <alignment horizontal="center" vertical="center" wrapText="1"/>
    </xf>
    <xf numFmtId="166" fontId="9" fillId="46" borderId="2" xfId="2" applyNumberFormat="1" applyFont="1" applyFill="1" applyBorder="1" applyAlignment="1">
      <alignment horizontal="center" vertical="center" wrapText="1"/>
    </xf>
    <xf numFmtId="0" fontId="3" fillId="4" borderId="6" xfId="0" applyFont="1" applyFill="1" applyBorder="1"/>
    <xf numFmtId="0" fontId="3" fillId="10" borderId="4" xfId="0" applyFont="1" applyFill="1" applyBorder="1"/>
    <xf numFmtId="0" fontId="5" fillId="34" borderId="9" xfId="0" applyFont="1" applyFill="1" applyBorder="1" applyAlignment="1">
      <alignment horizontal="left" wrapText="1"/>
    </xf>
    <xf numFmtId="0" fontId="3" fillId="10" borderId="3" xfId="0" applyFont="1" applyFill="1" applyBorder="1" applyAlignment="1">
      <alignment horizontal="left" wrapText="1"/>
    </xf>
    <xf numFmtId="0" fontId="5" fillId="42" borderId="6" xfId="0" applyFont="1" applyFill="1" applyBorder="1" applyAlignment="1">
      <alignment horizontal="left" wrapText="1"/>
    </xf>
    <xf numFmtId="0" fontId="3" fillId="10" borderId="3" xfId="0" applyFont="1" applyFill="1" applyBorder="1"/>
    <xf numFmtId="0" fontId="8" fillId="6" borderId="3" xfId="0" applyFont="1" applyFill="1" applyBorder="1" applyAlignment="1">
      <alignment horizontal="left" wrapText="1"/>
    </xf>
    <xf numFmtId="166" fontId="8" fillId="11" borderId="2" xfId="2" applyNumberFormat="1" applyFont="1" applyFill="1" applyBorder="1"/>
    <xf numFmtId="166" fontId="8" fillId="12" borderId="2" xfId="2" applyNumberFormat="1" applyFont="1" applyFill="1" applyBorder="1"/>
    <xf numFmtId="166" fontId="8" fillId="5" borderId="2" xfId="2" applyNumberFormat="1" applyFont="1" applyFill="1" applyBorder="1"/>
    <xf numFmtId="166" fontId="8" fillId="4" borderId="2" xfId="2" applyNumberFormat="1" applyFont="1" applyFill="1" applyBorder="1"/>
    <xf numFmtId="0" fontId="11" fillId="0" borderId="0" xfId="0" applyFont="1"/>
    <xf numFmtId="0" fontId="3" fillId="0" borderId="0" xfId="0" applyFont="1" applyFill="1"/>
    <xf numFmtId="166" fontId="3" fillId="2" borderId="1" xfId="0" applyNumberFormat="1" applyFont="1" applyFill="1" applyBorder="1" applyAlignment="1">
      <alignment horizontal="center"/>
    </xf>
    <xf numFmtId="166" fontId="3" fillId="3" borderId="1" xfId="0" applyNumberFormat="1" applyFont="1" applyFill="1" applyBorder="1" applyAlignment="1">
      <alignment horizontal="center"/>
    </xf>
    <xf numFmtId="166" fontId="3" fillId="4" borderId="1" xfId="0" applyNumberFormat="1" applyFont="1" applyFill="1" applyBorder="1" applyAlignment="1">
      <alignment horizontal="center"/>
    </xf>
    <xf numFmtId="166" fontId="3" fillId="5" borderId="1" xfId="0" applyNumberFormat="1" applyFont="1" applyFill="1" applyBorder="1" applyAlignment="1">
      <alignment horizontal="center"/>
    </xf>
    <xf numFmtId="166" fontId="3" fillId="6" borderId="1" xfId="0" applyNumberFormat="1" applyFont="1" applyFill="1" applyBorder="1" applyAlignment="1">
      <alignment horizontal="center"/>
    </xf>
    <xf numFmtId="166" fontId="3" fillId="7" borderId="1" xfId="0" applyNumberFormat="1" applyFont="1" applyFill="1" applyBorder="1" applyAlignment="1">
      <alignment horizontal="center"/>
    </xf>
    <xf numFmtId="166" fontId="3" fillId="8" borderId="1" xfId="2" applyNumberFormat="1" applyFont="1" applyFill="1" applyBorder="1" applyAlignment="1">
      <alignment horizontal="center"/>
    </xf>
    <xf numFmtId="166" fontId="3" fillId="10" borderId="1" xfId="2" applyNumberFormat="1" applyFont="1" applyFill="1" applyBorder="1" applyAlignment="1">
      <alignment horizontal="center"/>
    </xf>
    <xf numFmtId="166" fontId="3" fillId="11" borderId="1" xfId="2" applyNumberFormat="1" applyFont="1" applyFill="1" applyBorder="1" applyAlignment="1">
      <alignment horizontal="center"/>
    </xf>
    <xf numFmtId="166" fontId="3" fillId="12" borderId="1" xfId="2" applyNumberFormat="1" applyFont="1" applyFill="1" applyBorder="1" applyAlignment="1">
      <alignment horizontal="center"/>
    </xf>
    <xf numFmtId="166" fontId="3" fillId="2" borderId="1" xfId="2" applyNumberFormat="1" applyFont="1" applyFill="1" applyBorder="1"/>
    <xf numFmtId="166" fontId="3" fillId="15" borderId="1" xfId="2" applyNumberFormat="1" applyFont="1" applyFill="1" applyBorder="1"/>
    <xf numFmtId="166" fontId="3" fillId="6" borderId="1" xfId="2" applyNumberFormat="1" applyFont="1" applyFill="1" applyBorder="1"/>
    <xf numFmtId="166" fontId="3" fillId="7" borderId="1" xfId="2" applyNumberFormat="1" applyFont="1" applyFill="1" applyBorder="1"/>
    <xf numFmtId="166" fontId="3" fillId="3" borderId="1" xfId="2" applyNumberFormat="1" applyFont="1" applyFill="1" applyBorder="1"/>
    <xf numFmtId="166" fontId="3" fillId="23" borderId="1" xfId="2" applyNumberFormat="1" applyFont="1" applyFill="1" applyBorder="1"/>
    <xf numFmtId="166" fontId="3" fillId="25" borderId="1" xfId="2" applyNumberFormat="1" applyFont="1" applyFill="1" applyBorder="1"/>
    <xf numFmtId="166" fontId="3" fillId="4" borderId="1" xfId="2" applyNumberFormat="1" applyFont="1" applyFill="1" applyBorder="1"/>
    <xf numFmtId="166" fontId="3" fillId="5" borderId="1" xfId="2" applyNumberFormat="1" applyFont="1" applyFill="1" applyBorder="1"/>
    <xf numFmtId="166" fontId="3" fillId="29" borderId="1" xfId="2" applyNumberFormat="1" applyFont="1" applyFill="1" applyBorder="1"/>
    <xf numFmtId="166" fontId="3" fillId="31" borderId="1" xfId="2" applyNumberFormat="1" applyFont="1" applyFill="1" applyBorder="1"/>
    <xf numFmtId="166" fontId="3" fillId="39" borderId="1" xfId="2" applyNumberFormat="1" applyFont="1" applyFill="1" applyBorder="1"/>
    <xf numFmtId="166" fontId="8" fillId="12" borderId="1" xfId="2" applyNumberFormat="1" applyFont="1" applyFill="1" applyBorder="1" applyAlignment="1">
      <alignment horizontal="center"/>
    </xf>
    <xf numFmtId="166" fontId="8" fillId="6" borderId="1" xfId="2" applyNumberFormat="1" applyFont="1" applyFill="1" applyBorder="1"/>
    <xf numFmtId="166" fontId="8" fillId="7" borderId="1" xfId="2" applyNumberFormat="1" applyFont="1" applyFill="1" applyBorder="1"/>
    <xf numFmtId="166" fontId="8" fillId="3" borderId="1" xfId="2" applyNumberFormat="1" applyFont="1" applyFill="1" applyBorder="1"/>
    <xf numFmtId="166" fontId="8" fillId="7" borderId="1" xfId="0" applyNumberFormat="1" applyFont="1" applyFill="1" applyBorder="1" applyAlignment="1">
      <alignment horizontal="center"/>
    </xf>
    <xf numFmtId="166" fontId="8" fillId="10" borderId="1" xfId="2" applyNumberFormat="1" applyFont="1" applyFill="1" applyBorder="1" applyAlignment="1">
      <alignment horizontal="center"/>
    </xf>
    <xf numFmtId="166" fontId="8" fillId="3" borderId="1" xfId="0" applyNumberFormat="1" applyFont="1" applyFill="1" applyBorder="1" applyAlignment="1">
      <alignment horizontal="center"/>
    </xf>
    <xf numFmtId="166" fontId="8" fillId="5" borderId="1" xfId="2" applyNumberFormat="1" applyFont="1" applyFill="1" applyBorder="1"/>
    <xf numFmtId="166" fontId="8" fillId="3" borderId="1" xfId="2" applyNumberFormat="1" applyFont="1" applyFill="1" applyBorder="1" applyAlignment="1">
      <alignment horizontal="center"/>
    </xf>
    <xf numFmtId="166" fontId="8" fillId="5" borderId="1" xfId="0" applyNumberFormat="1" applyFont="1" applyFill="1" applyBorder="1" applyAlignment="1">
      <alignment horizontal="center"/>
    </xf>
    <xf numFmtId="166" fontId="8" fillId="4" borderId="1" xfId="2" applyNumberFormat="1" applyFont="1" applyFill="1" applyBorder="1"/>
    <xf numFmtId="166" fontId="8" fillId="23" borderId="1" xfId="2" applyNumberFormat="1" applyFont="1" applyFill="1" applyBorder="1"/>
    <xf numFmtId="166" fontId="8" fillId="0" borderId="0" xfId="2" applyNumberFormat="1" applyFont="1" applyAlignment="1">
      <alignment horizontal="center"/>
    </xf>
    <xf numFmtId="166" fontId="9" fillId="0" borderId="0" xfId="2" applyNumberFormat="1" applyFont="1" applyAlignment="1">
      <alignment horizontal="center"/>
    </xf>
    <xf numFmtId="166" fontId="9" fillId="0" borderId="1" xfId="2" applyNumberFormat="1" applyFont="1" applyBorder="1" applyAlignment="1">
      <alignment horizontal="center" vertical="center" wrapText="1"/>
    </xf>
    <xf numFmtId="166" fontId="8" fillId="2" borderId="1" xfId="0" applyNumberFormat="1" applyFont="1" applyFill="1" applyBorder="1" applyAlignment="1">
      <alignment horizontal="center"/>
    </xf>
    <xf numFmtId="166" fontId="8" fillId="4" borderId="1" xfId="0" applyNumberFormat="1" applyFont="1" applyFill="1" applyBorder="1" applyAlignment="1">
      <alignment horizontal="center"/>
    </xf>
    <xf numFmtId="166" fontId="8" fillId="6" borderId="1" xfId="0" applyNumberFormat="1" applyFont="1" applyFill="1" applyBorder="1" applyAlignment="1">
      <alignment horizontal="center"/>
    </xf>
    <xf numFmtId="166" fontId="8" fillId="8" borderId="1" xfId="2" applyNumberFormat="1" applyFont="1" applyFill="1" applyBorder="1" applyAlignment="1">
      <alignment horizontal="center"/>
    </xf>
    <xf numFmtId="166" fontId="8" fillId="6" borderId="1" xfId="2" applyNumberFormat="1" applyFont="1" applyFill="1" applyBorder="1" applyAlignment="1">
      <alignment horizontal="center"/>
    </xf>
    <xf numFmtId="166" fontId="8" fillId="2" borderId="1" xfId="2" applyNumberFormat="1" applyFont="1" applyFill="1" applyBorder="1" applyAlignment="1">
      <alignment horizontal="center"/>
    </xf>
    <xf numFmtId="166" fontId="8" fillId="11" borderId="1" xfId="2" applyNumberFormat="1" applyFont="1" applyFill="1" applyBorder="1" applyAlignment="1">
      <alignment horizontal="center"/>
    </xf>
    <xf numFmtId="166" fontId="8" fillId="4" borderId="1" xfId="2" applyNumberFormat="1" applyFont="1" applyFill="1" applyBorder="1" applyAlignment="1">
      <alignment horizontal="center"/>
    </xf>
    <xf numFmtId="166" fontId="8" fillId="5" borderId="1" xfId="2" applyNumberFormat="1" applyFont="1" applyFill="1" applyBorder="1" applyAlignment="1">
      <alignment horizontal="center"/>
    </xf>
    <xf numFmtId="166" fontId="8" fillId="2" borderId="1" xfId="2" applyNumberFormat="1" applyFont="1" applyFill="1" applyBorder="1"/>
    <xf numFmtId="166" fontId="8" fillId="15" borderId="1" xfId="2" applyNumberFormat="1" applyFont="1" applyFill="1" applyBorder="1"/>
    <xf numFmtId="166" fontId="8" fillId="17" borderId="1" xfId="2" applyNumberFormat="1" applyFont="1" applyFill="1" applyBorder="1" applyAlignment="1">
      <alignment horizontal="center" vertical="center" wrapText="1"/>
    </xf>
    <xf numFmtId="166" fontId="8" fillId="19" borderId="1" xfId="2" applyNumberFormat="1" applyFont="1" applyFill="1" applyBorder="1" applyAlignment="1">
      <alignment horizontal="center" vertical="center" wrapText="1"/>
    </xf>
    <xf numFmtId="166" fontId="8" fillId="25" borderId="1" xfId="2" applyNumberFormat="1" applyFont="1" applyFill="1" applyBorder="1"/>
    <xf numFmtId="166" fontId="8" fillId="29" borderId="1" xfId="2" applyNumberFormat="1" applyFont="1" applyFill="1" applyBorder="1"/>
    <xf numFmtId="166" fontId="8" fillId="31" borderId="1" xfId="2" applyNumberFormat="1" applyFont="1" applyFill="1" applyBorder="1"/>
    <xf numFmtId="166" fontId="8" fillId="39" borderId="1" xfId="2" applyNumberFormat="1" applyFont="1" applyFill="1" applyBorder="1"/>
    <xf numFmtId="166" fontId="8" fillId="0" borderId="0" xfId="2" applyNumberFormat="1" applyFont="1"/>
    <xf numFmtId="0" fontId="3" fillId="11" borderId="5" xfId="0" applyFont="1" applyFill="1" applyBorder="1" applyAlignment="1">
      <alignment wrapText="1"/>
    </xf>
    <xf numFmtId="0" fontId="3" fillId="10" borderId="5" xfId="0" applyFont="1" applyFill="1" applyBorder="1" applyAlignment="1">
      <alignment horizontal="left" wrapText="1"/>
    </xf>
    <xf numFmtId="0" fontId="3" fillId="12" borderId="5" xfId="0" applyFont="1" applyFill="1" applyBorder="1" applyAlignment="1">
      <alignment wrapText="1"/>
    </xf>
    <xf numFmtId="0" fontId="3" fillId="36" borderId="5" xfId="0" applyFont="1" applyFill="1" applyBorder="1" applyAlignment="1">
      <alignment wrapText="1"/>
    </xf>
    <xf numFmtId="0" fontId="3" fillId="39" borderId="5" xfId="0" applyFont="1" applyFill="1" applyBorder="1" applyAlignment="1">
      <alignment wrapText="1"/>
    </xf>
    <xf numFmtId="0" fontId="9" fillId="46" borderId="1" xfId="0" applyFont="1" applyFill="1" applyBorder="1" applyAlignment="1">
      <alignment wrapText="1"/>
    </xf>
    <xf numFmtId="0" fontId="2" fillId="46" borderId="1" xfId="0" applyFont="1" applyFill="1" applyBorder="1" applyAlignment="1"/>
    <xf numFmtId="0" fontId="2" fillId="46" borderId="1" xfId="0" applyFont="1" applyFill="1" applyBorder="1" applyAlignment="1">
      <alignment wrapText="1"/>
    </xf>
    <xf numFmtId="164" fontId="2" fillId="46" borderId="1" xfId="1" applyNumberFormat="1" applyFont="1" applyFill="1" applyBorder="1" applyAlignment="1">
      <alignment horizontal="center" vertical="center" wrapText="1"/>
    </xf>
    <xf numFmtId="166" fontId="2" fillId="46" borderId="1" xfId="2" applyNumberFormat="1" applyFont="1" applyFill="1" applyBorder="1" applyAlignment="1">
      <alignment horizontal="center" vertical="center" wrapText="1"/>
    </xf>
    <xf numFmtId="0" fontId="3" fillId="10" borderId="11" xfId="0" applyFont="1" applyFill="1" applyBorder="1"/>
    <xf numFmtId="164" fontId="3" fillId="10" borderId="1" xfId="1" applyNumberFormat="1" applyFont="1" applyFill="1" applyBorder="1" applyAlignment="1">
      <alignment horizontal="center"/>
    </xf>
    <xf numFmtId="166" fontId="3" fillId="10" borderId="1" xfId="2" applyNumberFormat="1" applyFont="1" applyFill="1" applyBorder="1" applyAlignment="1">
      <alignment horizontal="center"/>
    </xf>
    <xf numFmtId="0" fontId="5" fillId="28" borderId="12" xfId="0" applyFont="1" applyFill="1" applyBorder="1" applyAlignment="1">
      <alignment horizontal="left" wrapText="1"/>
    </xf>
    <xf numFmtId="164" fontId="3" fillId="5" borderId="1" xfId="1" applyNumberFormat="1" applyFont="1" applyFill="1" applyBorder="1" applyAlignment="1">
      <alignment horizontal="center"/>
    </xf>
    <xf numFmtId="166" fontId="3" fillId="5" borderId="1" xfId="2" applyNumberFormat="1" applyFont="1" applyFill="1" applyBorder="1"/>
    <xf numFmtId="0" fontId="3" fillId="6" borderId="12" xfId="0" applyFont="1" applyFill="1" applyBorder="1" applyAlignment="1">
      <alignment horizontal="left" wrapText="1"/>
    </xf>
    <xf numFmtId="164" fontId="3" fillId="6" borderId="1" xfId="1" applyNumberFormat="1" applyFont="1" applyFill="1" applyBorder="1" applyAlignment="1">
      <alignment horizontal="center"/>
    </xf>
    <xf numFmtId="166" fontId="3" fillId="6" borderId="1" xfId="2" applyNumberFormat="1" applyFont="1" applyFill="1" applyBorder="1"/>
    <xf numFmtId="164" fontId="3" fillId="7" borderId="1" xfId="1" applyNumberFormat="1" applyFont="1" applyFill="1" applyBorder="1" applyAlignment="1">
      <alignment horizontal="center"/>
    </xf>
    <xf numFmtId="166" fontId="3" fillId="7" borderId="1" xfId="2" applyNumberFormat="1" applyFont="1" applyFill="1" applyBorder="1"/>
    <xf numFmtId="164" fontId="3" fillId="3" borderId="1" xfId="1" applyNumberFormat="1" applyFont="1" applyFill="1" applyBorder="1" applyAlignment="1">
      <alignment horizontal="center"/>
    </xf>
    <xf numFmtId="166" fontId="3" fillId="3" borderId="1" xfId="2" applyNumberFormat="1" applyFont="1" applyFill="1" applyBorder="1"/>
    <xf numFmtId="164" fontId="3" fillId="23" borderId="1" xfId="1" applyNumberFormat="1" applyFont="1" applyFill="1" applyBorder="1" applyAlignment="1">
      <alignment horizontal="center"/>
    </xf>
    <xf numFmtId="166" fontId="3" fillId="23" borderId="1" xfId="2" applyNumberFormat="1" applyFont="1" applyFill="1" applyBorder="1"/>
    <xf numFmtId="0" fontId="2" fillId="46" borderId="5" xfId="0" applyFont="1" applyFill="1" applyBorder="1"/>
    <xf numFmtId="0" fontId="2" fillId="46" borderId="3" xfId="0" applyFont="1" applyFill="1" applyBorder="1" applyAlignment="1">
      <alignment wrapText="1"/>
    </xf>
    <xf numFmtId="0" fontId="11" fillId="0" borderId="14" xfId="0" applyFont="1" applyBorder="1"/>
    <xf numFmtId="0" fontId="11" fillId="0" borderId="9" xfId="0" applyFont="1" applyBorder="1"/>
    <xf numFmtId="164" fontId="11" fillId="0" borderId="9" xfId="0" applyNumberFormat="1" applyFont="1" applyBorder="1" applyAlignment="1">
      <alignment horizontal="center"/>
    </xf>
    <xf numFmtId="166" fontId="11" fillId="0" borderId="13" xfId="0" applyNumberFormat="1" applyFont="1" applyBorder="1"/>
    <xf numFmtId="0" fontId="2" fillId="46" borderId="12" xfId="0" applyFont="1" applyFill="1" applyBorder="1" applyAlignment="1">
      <alignment wrapText="1"/>
    </xf>
    <xf numFmtId="166" fontId="3" fillId="15" borderId="2" xfId="2" applyNumberFormat="1" applyFont="1" applyFill="1" applyBorder="1"/>
    <xf numFmtId="0" fontId="11" fillId="0" borderId="13" xfId="0" applyFont="1" applyBorder="1"/>
    <xf numFmtId="0" fontId="11" fillId="0" borderId="15" xfId="0" applyFont="1" applyBorder="1"/>
    <xf numFmtId="0" fontId="11" fillId="0" borderId="15"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xf numFmtId="0" fontId="11" fillId="0" borderId="10" xfId="0" applyFont="1" applyBorder="1"/>
    <xf numFmtId="166" fontId="11" fillId="0" borderId="4" xfId="0" applyNumberFormat="1" applyFont="1" applyBorder="1"/>
    <xf numFmtId="0" fontId="15" fillId="0" borderId="0" xfId="0" applyFont="1"/>
    <xf numFmtId="0" fontId="5" fillId="0" borderId="2" xfId="0" applyFont="1" applyBorder="1" applyAlignment="1">
      <alignment horizontal="left" wrapText="1"/>
    </xf>
    <xf numFmtId="0" fontId="5" fillId="0" borderId="5" xfId="0" applyFont="1" applyBorder="1" applyAlignment="1">
      <alignment horizontal="left"/>
    </xf>
    <xf numFmtId="0" fontId="15" fillId="0" borderId="2" xfId="0" applyFont="1" applyBorder="1" applyAlignment="1">
      <alignment horizontal="left" wrapText="1"/>
    </xf>
    <xf numFmtId="0" fontId="5" fillId="0" borderId="5" xfId="0" applyFont="1" applyBorder="1"/>
    <xf numFmtId="0" fontId="15" fillId="0" borderId="3" xfId="0" applyFont="1" applyBorder="1" applyAlignment="1">
      <alignment horizontal="left" wrapText="1"/>
    </xf>
    <xf numFmtId="166" fontId="15" fillId="0" borderId="2" xfId="2" applyNumberFormat="1" applyFont="1" applyBorder="1"/>
    <xf numFmtId="0" fontId="5" fillId="0" borderId="5" xfId="0" applyFont="1" applyBorder="1" applyAlignment="1">
      <alignment wrapText="1"/>
    </xf>
    <xf numFmtId="0" fontId="5" fillId="0" borderId="3" xfId="0" applyFont="1" applyBorder="1" applyAlignment="1">
      <alignment horizontal="left" wrapText="1"/>
    </xf>
    <xf numFmtId="166" fontId="15" fillId="0" borderId="2" xfId="0" applyNumberFormat="1" applyFont="1" applyBorder="1" applyAlignment="1">
      <alignment horizontal="center"/>
    </xf>
    <xf numFmtId="164" fontId="15" fillId="0" borderId="1" xfId="0" applyNumberFormat="1" applyFont="1" applyBorder="1" applyAlignment="1">
      <alignment horizontal="center"/>
    </xf>
    <xf numFmtId="166" fontId="15" fillId="0" borderId="2" xfId="2" applyNumberFormat="1" applyFont="1" applyBorder="1" applyAlignment="1">
      <alignment horizontal="center"/>
    </xf>
    <xf numFmtId="0" fontId="15" fillId="0" borderId="3" xfId="0" applyFont="1" applyBorder="1"/>
    <xf numFmtId="166" fontId="15" fillId="0" borderId="1" xfId="2" applyNumberFormat="1" applyFont="1" applyBorder="1" applyAlignment="1">
      <alignment horizontal="center"/>
    </xf>
    <xf numFmtId="164" fontId="15" fillId="0" borderId="1" xfId="1" applyNumberFormat="1" applyFont="1" applyBorder="1" applyAlignment="1">
      <alignment horizontal="center"/>
    </xf>
    <xf numFmtId="0" fontId="15" fillId="0" borderId="5" xfId="0" applyFont="1" applyBorder="1"/>
    <xf numFmtId="0" fontId="15" fillId="0" borderId="2" xfId="0" applyFont="1" applyBorder="1"/>
    <xf numFmtId="164" fontId="11" fillId="0" borderId="10" xfId="0" applyNumberFormat="1" applyFont="1" applyBorder="1" applyAlignment="1">
      <alignment horizontal="center"/>
    </xf>
    <xf numFmtId="0" fontId="3" fillId="0" borderId="0" xfId="0" applyFont="1" applyAlignment="1">
      <alignment horizontal="left" wrapText="1"/>
    </xf>
    <xf numFmtId="0" fontId="11" fillId="0" borderId="0" xfId="0" applyFont="1" applyAlignment="1">
      <alignment horizontal="center"/>
    </xf>
  </cellXfs>
  <cellStyles count="3">
    <cellStyle name="Currency 2" xfId="2" xr:uid="{BB925DAC-87F3-42E8-A973-152641205A00}"/>
    <cellStyle name="Normal" xfId="0" builtinId="0"/>
    <cellStyle name="Percent" xfId="1" builtinId="5"/>
  </cellStyles>
  <dxfs count="148">
    <dxf>
      <fill>
        <patternFill patternType="none">
          <fgColor indexed="64"/>
          <bgColor auto="1"/>
        </patternFill>
      </fill>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font>
        <b/>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font>
        <b/>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font>
        <b/>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font>
        <b/>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border diagonalUp="0" diagonalDown="0">
        <left style="thin">
          <color indexed="64"/>
        </left>
        <right style="thin">
          <color indexed="64"/>
        </right>
        <top/>
        <bottom/>
        <vertical style="thin">
          <color indexed="64"/>
        </vertical>
        <horizontal style="thin">
          <color indexed="64"/>
        </horizontal>
      </border>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6" formatCode="_(&quot;$&quot;* #,##0_);_(&quot;$&quot;* \(#,##0\);_(&quot;$&quot;* &quot;-&quot;??_);_(@_)"/>
    </dxf>
    <dxf>
      <numFmt numFmtId="164" formatCode="0.0%"/>
      <alignment horizontal="center" vertical="bottom" textRotation="0" wrapText="0" indent="0" justifyLastLine="0" shrinkToFit="0" readingOrder="0"/>
    </dxf>
    <dxf>
      <border outline="0">
        <right style="thin">
          <color indexed="64"/>
        </right>
      </border>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6" formatCode="_(&quot;$&quot;* #,##0_);_(&quot;$&quot;* \(#,##0\);_(&quot;$&quot;* &quot;-&quot;??_);_(@_)"/>
    </dxf>
    <dxf>
      <numFmt numFmtId="164" formatCode="0.0%"/>
      <alignment horizontal="center" vertical="bottom" textRotation="0" wrapText="0" indent="0" justifyLastLine="0" shrinkToFit="0" readingOrder="0"/>
    </dxf>
    <dxf>
      <border outline="0">
        <right style="thin">
          <color indexed="64"/>
        </right>
      </border>
    </dxf>
    <dxf>
      <border outline="0">
        <left style="thin">
          <color rgb="FF000000"/>
        </left>
        <right style="thin">
          <color rgb="FF000000"/>
        </right>
        <bottom style="thin">
          <color rgb="FF000000"/>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6" formatCode="_(&quot;$&quot;* #,##0_);_(&quot;$&quot;* \(#,##0\);_(&quot;$&quot;* &quot;-&quot;??_);_(@_)"/>
    </dxf>
    <dxf>
      <numFmt numFmtId="164" formatCode="0.0%"/>
      <alignment horizontal="center" vertical="bottom" textRotation="0" wrapText="0" indent="0" justifyLastLine="0" shrinkToFit="0" readingOrder="0"/>
    </dxf>
    <dxf>
      <border outline="0">
        <right style="thin">
          <color indexed="64"/>
        </right>
      </border>
    </dxf>
    <dxf>
      <border outline="0">
        <left style="thin">
          <color rgb="FF000000"/>
        </left>
        <right style="thin">
          <color rgb="FF000000"/>
        </right>
        <bottom style="thin">
          <color rgb="FF000000"/>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6" formatCode="_(&quot;$&quot;* #,##0_);_(&quot;$&quot;* \(#,##0\);_(&quot;$&quot;* &quot;-&quot;??_);_(@_)"/>
    </dxf>
    <dxf>
      <numFmt numFmtId="164" formatCode="0.0%"/>
      <alignment horizontal="center" vertical="bottom" textRotation="0" wrapText="0" indent="0" justifyLastLine="0" shrinkToFit="0" readingOrder="0"/>
    </dxf>
    <dxf>
      <border outline="0">
        <right style="thin">
          <color indexed="64"/>
        </right>
      </border>
    </dxf>
    <dxf>
      <border outline="0">
        <left style="thin">
          <color rgb="FF000000"/>
        </left>
        <right style="thin">
          <color rgb="FF000000"/>
        </right>
        <bottom style="thin">
          <color rgb="FF000000"/>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6" formatCode="_(&quot;$&quot;* #,##0_);_(&quot;$&quot;* \(#,##0\);_(&quot;$&quot;* &quot;-&quot;??_);_(@_)"/>
    </dxf>
    <dxf>
      <numFmt numFmtId="164" formatCode="0.0%"/>
      <alignment horizontal="center" vertical="bottom" textRotation="0" wrapText="0" indent="0" justifyLastLine="0" shrinkToFit="0" readingOrder="0"/>
    </dxf>
    <dxf>
      <border outline="0">
        <right style="thin">
          <color indexed="64"/>
        </right>
      </border>
    </dxf>
    <dxf>
      <border outline="0">
        <left style="thin">
          <color rgb="FF000000"/>
        </left>
        <right style="thin">
          <color rgb="FF000000"/>
        </right>
        <bottom style="thin">
          <color rgb="FF000000"/>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6" formatCode="_(&quot;$&quot;* #,##0_);_(&quot;$&quot;* \(#,##0\);_(&quot;$&quot;* &quot;-&quot;??_);_(@_)"/>
    </dxf>
    <dxf>
      <numFmt numFmtId="164" formatCode="0.0%"/>
      <alignment horizontal="center" vertical="bottom" textRotation="0" wrapText="0" indent="0" justifyLastLine="0" shrinkToFit="0" readingOrder="0"/>
    </dxf>
    <dxf>
      <border outline="0">
        <right style="thin">
          <color indexed="64"/>
        </right>
      </border>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6" formatCode="_(&quot;$&quot;* #,##0_);_(&quot;$&quot;* \(#,##0\);_(&quot;$&quot;* &quot;-&quot;??_);_(@_)"/>
    </dxf>
    <dxf>
      <numFmt numFmtId="164" formatCode="0.0%"/>
      <alignment horizontal="center" vertical="bottom" textRotation="0" wrapText="0" indent="0" justifyLastLine="0" shrinkToFit="0" readingOrder="0"/>
    </dxf>
    <dxf>
      <border outline="0">
        <right style="thin">
          <color indexed="64"/>
        </right>
      </border>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6" formatCode="_(&quot;$&quot;* #,##0_);_(&quot;$&quot;* \(#,##0\);_(&quot;$&quot;* &quot;-&quot;??_);_(@_)"/>
    </dxf>
    <dxf>
      <numFmt numFmtId="164" formatCode="0.0%"/>
      <alignment horizontal="center" vertical="bottom" textRotation="0" wrapText="0" indent="0" justifyLastLine="0" shrinkToFit="0" readingOrder="0"/>
    </dxf>
    <dxf>
      <border outline="0">
        <right style="thin">
          <color indexed="64"/>
        </right>
      </border>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border outline="0">
        <left style="thin">
          <color indexed="64"/>
        </left>
        <right style="thin">
          <color indexed="64"/>
        </right>
        <bottom style="thin">
          <color indexed="64"/>
        </bottom>
      </border>
    </dxf>
    <dxf>
      <fill>
        <patternFill patternType="solid">
          <fgColor indexed="64"/>
          <bgColor theme="0"/>
        </patternFill>
      </fill>
      <alignment textRotation="0" wrapText="1" indent="0" justifyLastLine="0" shrinkToFit="0" readingOrder="0"/>
    </dxf>
    <dxf>
      <numFmt numFmtId="166" formatCode="_(&quot;$&quot;* #,##0_);_(&quot;$&quot;* \(#,##0\);_(&quot;$&quot;* &quot;-&quot;??_);_(@_)"/>
    </dxf>
    <dxf>
      <numFmt numFmtId="164" formatCode="0.0%"/>
    </dxf>
    <dxf>
      <border outline="0">
        <right style="thin">
          <color indexed="64"/>
        </right>
        <bottom style="thin">
          <color indexed="64"/>
        </bottom>
      </border>
    </dxf>
    <dxf>
      <fill>
        <patternFill patternType="solid">
          <fgColor indexed="64"/>
          <bgColor theme="0"/>
        </patternFill>
      </fill>
    </dxf>
  </dxfs>
  <tableStyles count="1" defaultTableStyle="TableStyleMedium2" defaultPivotStyle="PivotStyleLight16">
    <tableStyle name="Table Style 1" pivot="0" count="0" xr9:uid="{60731E7F-AB21-49C4-9EE1-A4EAB7C6DCB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D69C79-AF84-445C-A4C5-8B27074608A8}" name="Table2" displayName="Table2" ref="A3:D45" totalsRowCount="1" headerRowDxfId="147" tableBorderDxfId="146">
  <autoFilter ref="A3:D44" xr:uid="{33D69C79-AF84-445C-A4C5-8B27074608A8}"/>
  <sortState xmlns:xlrd2="http://schemas.microsoft.com/office/spreadsheetml/2017/richdata2" ref="A7:D28">
    <sortCondition ref="A3:A44"/>
  </sortState>
  <tableColumns count="4">
    <tableColumn id="1" xr3:uid="{A8504734-18B4-4735-886A-ADC2A0B39DD9}" name="Policy #" totalsRowLabel="Total"/>
    <tableColumn id="2" xr3:uid="{D9421490-6AD8-4E86-9178-8BC0C65308D8}" name="Proposed Policy"/>
    <tableColumn id="3" xr3:uid="{32AE3BA4-A37C-43CC-9A92-B425CEDE2201}" name="Child Poverty Reduction Effect (%) ages 0-17" totalsRowFunction="sum" totalsRowDxfId="145"/>
    <tableColumn id="4" xr3:uid="{CAEF54B7-E5A8-44D2-9713-5F9F0DCD4551}" name="Additional Annual Cost ($millions)" totalsRowFunction="sum" totalsRowDxfId="14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BD6FD19-FE89-4AD0-B135-74F06BB5936E}" name="Table47891520" displayName="Table47891520" ref="A37:D45" totalsRowCount="1" headerRowDxfId="99" tableBorderDxfId="98">
  <tableColumns count="4">
    <tableColumn id="1" xr3:uid="{827FC99A-B9C8-49F0-9909-AD6E1D31FE3C}" name="Policy #" totalsRowLabel="Total"/>
    <tableColumn id="2" xr3:uid="{EF23A57F-82CD-43F9-B603-2F27F8727AF2}" name="Proposed Policy"/>
    <tableColumn id="3" xr3:uid="{14DDBBD6-C812-48BC-B142-F6CF5B2E2225}" name="Child Poverty Reduction Effect (%) ages 0-17" totalsRowFunction="sum" dataDxfId="97" totalsRowDxfId="96"/>
    <tableColumn id="4" xr3:uid="{CA90112E-4366-470A-A258-9CA15892EFBF}" name="Additional Annual Cost ($millions)" totalsRowFunction="sum" dataDxfId="95" totalsRowDxfId="9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43382A5-C650-4F03-9C6B-D751884F8612}" name="Table4789" displayName="Table4789" ref="A13:D20" totalsRowCount="1" headerRowDxfId="93" tableBorderDxfId="92">
  <tableColumns count="4">
    <tableColumn id="1" xr3:uid="{C06F0858-5B42-4D54-A664-0DE145E04D90}" name="Policy #" totalsRowLabel="Total"/>
    <tableColumn id="2" xr3:uid="{2ED7ACD8-EE95-4826-BF42-AB51E43BCE63}" name="Proposed Policy"/>
    <tableColumn id="3" xr3:uid="{49E20A91-99FC-4EC9-89AB-3874FE2FFA51}" name="Child Poverty Reduction Effect (%) ages 0-17" totalsRowFunction="sum" totalsRowDxfId="91"/>
    <tableColumn id="4" xr3:uid="{2D42A4F5-99EF-41D8-BAF5-2C612012C0B0}" name="Additional Annual Cost ($millions)" totalsRowFunction="sum" totalsRowDxfId="9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DFF1C4E-8EA4-4A57-A966-D8AC540A290B}" name="Table47813" displayName="Table47813" ref="A4:D10" totalsRowCount="1" headerRowDxfId="89" tableBorderDxfId="88">
  <tableColumns count="4">
    <tableColumn id="1" xr3:uid="{5B9E7EC0-01C5-4DD8-9E61-7716B81E9C6F}" name="Policy #" totalsRowLabel="Total"/>
    <tableColumn id="2" xr3:uid="{4B018B7D-DEB7-4AEA-9894-9F4C20AE192B}" name="Proposed Policy"/>
    <tableColumn id="3" xr3:uid="{4226F62F-7501-4292-A118-C9DFC1043E07}" name="Child Poverty Reduction Effect (%) ages 0-17" totalsRowFunction="sum" dataDxfId="87" totalsRowDxfId="86"/>
    <tableColumn id="4" xr3:uid="{2C47ECB7-140B-4DFE-BA60-0A0FA976B685}" name="Additional Annual Cost ($millions)" totalsRowFunction="sum" dataDxfId="85" totalsRowDxfId="8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6137E0D-7879-453A-8F16-F846EE8C0112}" name="Table476" displayName="Table476" ref="A38:D48" totalsRowCount="1" headerRowDxfId="83" tableBorderDxfId="82">
  <tableColumns count="4">
    <tableColumn id="1" xr3:uid="{B1767626-A4BC-4769-90D1-629F0B3BBEDA}" name="Policy #" totalsRowLabel="Total"/>
    <tableColumn id="2" xr3:uid="{971275A2-5F81-437C-B16E-A0FCCF6B2BB3}" name="Proposed Policy"/>
    <tableColumn id="3" xr3:uid="{FDCEAA86-DAFC-451E-9672-49BF51C25327}" name="Child Poverty Reduction Effect (%) ages 0-17" totalsRowFunction="sum" totalsRowDxfId="81"/>
    <tableColumn id="4" xr3:uid="{1B007EC3-5020-42C0-9009-A561CFFDE015}" name="Additional Annual Cost ($millions)" totalsRowFunction="sum" totalsRowDxfId="8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FE53173-2F24-456E-B132-1B1F41A82D77}" name="Table47617" displayName="Table47617" ref="A4:D12" totalsRowCount="1" headerRowDxfId="79" tableBorderDxfId="78">
  <tableColumns count="4">
    <tableColumn id="1" xr3:uid="{EF5E2AD5-3BC3-4E34-8DED-451003B604BB}" name="Policy #" totalsRowLabel="Total"/>
    <tableColumn id="2" xr3:uid="{CDDCEF8D-25EA-4108-B9E6-A6C7A8457FCC}" name="Proposed Policy"/>
    <tableColumn id="3" xr3:uid="{224006B5-C34A-4159-BBDF-31AE2C7103E7}" name="Child Poverty Reduction Effect (%) ages 0-17" totalsRowFunction="sum" totalsRowDxfId="77"/>
    <tableColumn id="4" xr3:uid="{D9186DEB-1300-41A1-9E6E-D438EB018461}" name="Additional Annual Cost ($millions)" totalsRowFunction="sum" totalsRow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671067A-B155-407C-B691-FA861E743103}" name="Table4761718" displayName="Table4761718" ref="A15:D23" totalsRowCount="1" headerRowDxfId="75" tableBorderDxfId="74">
  <tableColumns count="4">
    <tableColumn id="1" xr3:uid="{90C192A6-D78D-47F7-AAB6-F2889D0E3609}" name="Policy #" totalsRowLabel="Total"/>
    <tableColumn id="2" xr3:uid="{1FA93B97-F95E-4324-8F72-7F8EFB4DE24F}" name="Proposed Policy"/>
    <tableColumn id="3" xr3:uid="{E0617CD5-390B-4DA8-9B24-0470A35C6309}" name="Child Poverty Reduction Effect (%) ages 0-17" totalsRowFunction="sum" totalsRowDxfId="73"/>
    <tableColumn id="4" xr3:uid="{120252CD-E82D-4003-95A0-E162C7F717F0}" name="Additional Annual Cost ($millions)" totalsRowFunction="sum" totalsRowDxfId="72"/>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604AB7E-460E-4DBC-BD4C-48259D8ED6BB}" name="Table4761719" displayName="Table4761719" ref="A26:D35" totalsRowCount="1" headerRowDxfId="71" tableBorderDxfId="70">
  <tableColumns count="4">
    <tableColumn id="1" xr3:uid="{5A1D129A-5233-40F8-AC92-06F24F236730}" name="Policy #" totalsRowLabel="Total"/>
    <tableColumn id="2" xr3:uid="{D013C712-E80B-4DF2-A52D-F9ECF025C795}" name="Proposed Policy"/>
    <tableColumn id="3" xr3:uid="{11839B25-D578-4AF1-B321-BD83D6B77024}" name="Child Poverty Reduction Effect (%) ages 0-17" totalsRowFunction="sum" totalsRowDxfId="69"/>
    <tableColumn id="4" xr3:uid="{458ABB9C-ECFE-46A3-B4A1-B9E9F425C455}" name="Additional Annual Cost ($millions)" totalsRowFunction="sum" totalsRowDxfId="68"/>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4755F5-2ED4-4953-99F7-D9EE97915FB7}" name="Table1" displayName="Table1" ref="A5:D15" totalsRowCount="1" headerRowDxfId="67" tableBorderDxfId="66">
  <tableColumns count="4">
    <tableColumn id="1" xr3:uid="{0D9E9B06-92D3-427A-91EC-015E8D280B50}" name="Policy #" totalsRowLabel="Total"/>
    <tableColumn id="2" xr3:uid="{0C38B23A-1E3B-413F-8362-411FB57C9F56}" name="Proposed Policy"/>
    <tableColumn id="3" xr3:uid="{20F382A9-E31D-4C9A-B649-D79BC7E47DA3}" name="Child Poverty Reduction Effect (%) ages 0-17" totalsRowFunction="sum" totalsRowDxfId="65"/>
    <tableColumn id="4" xr3:uid="{5E9D58B2-AB59-44A1-917E-58EB0DE6BF39}" name="Additional Annual Cost ($millions)" totalsRowFunction="sum" totalsRowDxfId="6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321EAD8-17F2-4E90-817C-8FA4AEDEAB30}" name="Table4" displayName="Table4" ref="A18:D26" totalsRowCount="1" headerRowDxfId="63" tableBorderDxfId="62">
  <tableColumns count="4">
    <tableColumn id="1" xr3:uid="{CC093FD7-9F58-4084-B30B-144F28F16DCC}" name="Policy #" totalsRowLabel="Total"/>
    <tableColumn id="2" xr3:uid="{A030A322-5144-4325-91A5-027E7EA286ED}" name="Proposed Policy"/>
    <tableColumn id="3" xr3:uid="{D4416994-BA5F-41A1-BB79-2F99EADB4A0D}" name="Child Poverty Reduction Effect (%) ages 0-17" totalsRowFunction="sum" totalsRowDxfId="61"/>
    <tableColumn id="4" xr3:uid="{876B62EF-BE34-48E8-89C1-2A0ED023CBB8}" name="Additional Annual Cost ($millions)" totalsRowFunction="sum" totalsRowDxfId="6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2172BBC-94B5-4FA8-BBFC-020DB748D627}" name="Table47112223" displayName="Table47112223" ref="A29:D38" totalsRowCount="1" headerRowDxfId="59" tableBorderDxfId="58">
  <tableColumns count="4">
    <tableColumn id="1" xr3:uid="{036D3CF5-4392-4265-BDAF-37A40630A9CB}" name="Policy #" totalsRowLabel="Total"/>
    <tableColumn id="2" xr3:uid="{45CAF235-03F7-491C-BED1-B78483F4BB3E}" name="Proposed Policy"/>
    <tableColumn id="3" xr3:uid="{FDE0B10D-94FB-4D33-831C-2AAAF23DDCC1}" name="Child Poverty Reduction Effect (%) ages 0-17" totalsRowFunction="sum" totalsRowDxfId="57"/>
    <tableColumn id="4" xr3:uid="{496EAF49-C992-4900-A7BE-F8AB2C535B45}" name="Additional Annual Cost ($millions)" totalsRowFunction="sum" totalsRowDxfId="5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FB833C-79F2-47C0-BEB0-6A8C7A15E4E1}" name="Table47" displayName="Table47" ref="A13:D20" totalsRowCount="1" headerRowDxfId="143" tableBorderDxfId="142">
  <tableColumns count="4">
    <tableColumn id="1" xr3:uid="{C8E76937-C4F8-42BD-9A10-F276DD8ED665}" name="Policy #" totalsRowLabel="Total"/>
    <tableColumn id="2" xr3:uid="{95B835EE-33A4-4126-BC85-62E6E210555B}" name="Proposed Policy"/>
    <tableColumn id="3" xr3:uid="{9CF5F2FA-AFFD-4C48-9309-4E11DB09BB72}" name="Child Poverty Reduction Effect (%) ages 0-17" totalsRowFunction="sum" totalsRowDxfId="141"/>
    <tableColumn id="4" xr3:uid="{D200E548-047D-40CD-9D59-6E889CF279FC}" name="Additional Annual Cost ($millions)" totalsRowFunction="sum" totalsRowDxfId="140"/>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081E93A-E562-4CD3-AC79-22BD4F86CD72}" name="Table478" displayName="Table478" ref="A41:D49" totalsRowCount="1" headerRowDxfId="55" tableBorderDxfId="54">
  <tableColumns count="4">
    <tableColumn id="1" xr3:uid="{B54E618E-97E6-498A-8A1D-8F50AE7DA463}" name="Policy #" totalsRowLabel="Total"/>
    <tableColumn id="2" xr3:uid="{B7A7C528-1C2E-4FDB-86F5-10CCA3AF72F2}" name="Proposed Policy"/>
    <tableColumn id="3" xr3:uid="{DEEEE7E0-36E7-4247-A348-874C3E6D25CD}" name="Child Poverty Reduction Effect (%) ages 0-17" totalsRowFunction="sum" totalsRowDxfId="53"/>
    <tableColumn id="4" xr3:uid="{B7D4F287-3FE2-4830-A5E4-90996EA45754}" name="Additional Annual Cost ($millions)" totalsRowFunction="sum" totalsRowDxfId="52"/>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E7B0AAC-13B5-4B87-94DE-C6F3F91A6E84}" name="Table23" displayName="Table23" ref="A4:D16" totalsRowCount="1" headerRowDxfId="51" dataDxfId="49" totalsRowDxfId="47" headerRowBorderDxfId="50" tableBorderDxfId="48" totalsRowBorderDxfId="46">
  <autoFilter ref="A4:D15" xr:uid="{8E7B0AAC-13B5-4B87-94DE-C6F3F91A6E84}"/>
  <tableColumns count="4">
    <tableColumn id="1" xr3:uid="{F551488C-76FC-4E31-93B1-F54A89D29B77}" name="Policy #" totalsRowLabel="Total" dataDxfId="45" totalsRowDxfId="44"/>
    <tableColumn id="2" xr3:uid="{7703E93B-C455-4E68-A257-0334F6FEFCC1}" name="Proposed Policy" dataDxfId="43" totalsRowDxfId="42"/>
    <tableColumn id="3" xr3:uid="{682247EB-853C-48DC-904A-15661607C36F}" name="Child Poverty Reduction Effect (%) ages 0-17" totalsRowFunction="sum" dataDxfId="41" totalsRowDxfId="40"/>
    <tableColumn id="4" xr3:uid="{6FA48548-FCA2-476F-B1E7-3AA8C255DB7C}" name="Additional Annual Cost ($millions)" totalsRowFunction="sum" dataDxfId="39"/>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FBCDD0A-3518-4DB6-97BE-0FE834769686}" name="Table2325" displayName="Table2325" ref="A4:D16" totalsRowCount="1" headerRowDxfId="38" dataDxfId="36" totalsRowDxfId="34" headerRowBorderDxfId="37" tableBorderDxfId="35" totalsRowBorderDxfId="33">
  <autoFilter ref="A4:D15" xr:uid="{AFBCDD0A-3518-4DB6-97BE-0FE834769686}"/>
  <tableColumns count="4">
    <tableColumn id="1" xr3:uid="{EA961CF9-4E90-4D4E-AA82-47EEE3BEB797}" name="Policy #" totalsRowLabel="Total" dataDxfId="32" totalsRowDxfId="31"/>
    <tableColumn id="2" xr3:uid="{F9070D1B-F076-4BD6-B855-6AB72966A0E3}" name="Proposed Policy" dataDxfId="30" totalsRowDxfId="29"/>
    <tableColumn id="3" xr3:uid="{65EF1AA8-0F54-4A81-AE86-91C11A2029DE}" name="Child Poverty Reduction Effect (%) ages 0-17" totalsRowFunction="sum" dataDxfId="28" totalsRowDxfId="27"/>
    <tableColumn id="4" xr3:uid="{43473D73-06E9-494D-AE81-861001C6F7C8}" name="Additional Annual Cost ($millions)" totalsRowFunction="sum" dataDxfId="26"/>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D711A33-8329-4064-96AB-D5F2FA6448D9}" name="Table2326" displayName="Table2326" ref="A4:D16" totalsRowCount="1" headerRowDxfId="25" dataDxfId="23" totalsRowDxfId="21" headerRowBorderDxfId="24" tableBorderDxfId="22" totalsRowBorderDxfId="20">
  <autoFilter ref="A4:D15" xr:uid="{AD711A33-8329-4064-96AB-D5F2FA6448D9}"/>
  <tableColumns count="4">
    <tableColumn id="1" xr3:uid="{EA071BA3-249E-4FCE-B4F9-9CCDF4C0221A}" name="Policy #" totalsRowLabel="Total" dataDxfId="19" totalsRowDxfId="18"/>
    <tableColumn id="2" xr3:uid="{228BCCB9-650F-42DC-AED5-1D8638DB8B2A}" name="Proposed Policy" dataDxfId="17" totalsRowDxfId="16"/>
    <tableColumn id="3" xr3:uid="{271477E5-DE94-4829-ACEC-F787A841C0C4}" name="Child Poverty Reduction Effect (%) ages 0-17" totalsRowFunction="sum" dataDxfId="15" totalsRowDxfId="14"/>
    <tableColumn id="4" xr3:uid="{DD8304E9-CA33-427E-9D32-89690CA8D195}" name="Additional Annual Cost ($millions)" totalsRowFunction="sum" dataDxfId="13"/>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8C20A10-85B8-4022-B979-00D354E4A466}" name="Table2327" displayName="Table2327" ref="A4:D16" totalsRowCount="1" headerRowDxfId="12" dataDxfId="10" totalsRowDxfId="8" headerRowBorderDxfId="11" tableBorderDxfId="9" totalsRowBorderDxfId="7">
  <autoFilter ref="A4:D15" xr:uid="{48C20A10-85B8-4022-B979-00D354E4A466}"/>
  <tableColumns count="4">
    <tableColumn id="1" xr3:uid="{E1CFE965-36E2-4DB4-88EE-3081B8780554}" name="Policy #" totalsRowLabel="Total" dataDxfId="6" totalsRowDxfId="5"/>
    <tableColumn id="2" xr3:uid="{CE0FDABC-5D6D-4855-ACB8-A5D0D3D43A97}" name="Proposed Policy" dataDxfId="4" totalsRowDxfId="3"/>
    <tableColumn id="3" xr3:uid="{56110C8A-F8CE-4CDE-B9A5-FD45D332F179}" name="Child Poverty Reduction Effect (%) ages 0-17" totalsRowFunction="sum" dataDxfId="2" totalsRowDxfId="1"/>
    <tableColumn id="4" xr3:uid="{4D4C8D43-5DEB-49AF-B003-DFF7F727DA37}" name="Additional Annual Cost ($millions)" totalsRowFunction="sum" dataDxfId="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A2B5968-8920-4C83-AE17-EB0699EF7E97}" name="Table4710" displayName="Table4710" ref="A4:D10" totalsRowCount="1" headerRowDxfId="139" tableBorderDxfId="138">
  <tableColumns count="4">
    <tableColumn id="1" xr3:uid="{EB36E0FC-47CA-409B-857D-B4BB6EDB87CE}" name="Policy #" totalsRowLabel="Total"/>
    <tableColumn id="2" xr3:uid="{839E4D7F-2FE9-4EC6-98C5-698ADE9C6CB9}" name="Proposed Policy"/>
    <tableColumn id="3" xr3:uid="{94BB4AA9-069F-4228-9B51-657DA3F05C9E}" name="Child Poverty Reduction Effect (%) ages 0-17" totalsRowFunction="sum" dataDxfId="137" totalsRowDxfId="136"/>
    <tableColumn id="4" xr3:uid="{D20BA3E8-FD08-40E8-B203-CBF6D5DFC83A}" name="Additional Annual Cost ($millions)" totalsRowFunction="sum" dataDxfId="135" totalsRowDxfId="13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26F2902-1573-42F3-9C8F-1600E05C9F85}" name="Table47111221" displayName="Table47111221" ref="A23:D30" totalsRowCount="1" headerRowDxfId="133" tableBorderDxfId="132">
  <tableColumns count="4">
    <tableColumn id="1" xr3:uid="{461D8EF4-59D1-4EFA-9D00-B6DB0DF423C0}" name="Policy #" totalsRowLabel="Total"/>
    <tableColumn id="2" xr3:uid="{C0C5595B-50F3-4219-B54B-EF35F32981FA}" name="Proposed Policy"/>
    <tableColumn id="3" xr3:uid="{83D98B4D-EFF1-4CEE-B3B8-06C7A8111427}" name="Child Poverty Reduction Effect (%) ages 0-17" totalsRowFunction="sum" dataDxfId="131" totalsRowDxfId="130"/>
    <tableColumn id="4" xr3:uid="{620D258B-0E32-4BBA-AA0F-F8B425DB049D}" name="Additional Annual Cost ($millions)" totalsRowFunction="sum" dataDxfId="129" totalsRowDxfId="12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F292F84-F9DA-495E-A3C7-6B676B3DBFCA}" name="Table471122" displayName="Table471122" ref="A45:D53" totalsRowCount="1" headerRowDxfId="127" tableBorderDxfId="126">
  <tableColumns count="4">
    <tableColumn id="1" xr3:uid="{8047543F-0E26-4A75-A441-90D6293EAD3E}" name="Policy #" totalsRowLabel="Total"/>
    <tableColumn id="2" xr3:uid="{62423405-0CD5-4F64-8771-648A54F08A2D}" name="Proposed Policy"/>
    <tableColumn id="3" xr3:uid="{D0847004-72A7-4A65-BC5B-4F40DC32F04D}" name="Child Poverty Reduction Effect (%) ages 0-17" totalsRowFunction="sum" dataDxfId="125" totalsRowDxfId="124"/>
    <tableColumn id="4" xr3:uid="{728AA7AD-F488-4F58-80E3-7FF6CE2CFD47}" name="Additional Annual Cost ($millions)" totalsRowFunction="sum" dataDxfId="123" totalsRowDxfId="12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E29C1C6-BDC8-4D48-9282-667B96E64CB1}" name="Table47111229" displayName="Table47111229" ref="A33:D42" totalsRowCount="1" headerRowDxfId="121" tableBorderDxfId="120">
  <tableColumns count="4">
    <tableColumn id="1" xr3:uid="{9F696244-8C86-44C0-ACCB-762E9747365B}" name="Policy #" totalsRowLabel="Total"/>
    <tableColumn id="2" xr3:uid="{C8852E92-2833-4F0D-A490-A012E67F013E}" name="Proposed Policy"/>
    <tableColumn id="3" xr3:uid="{4AB71EFE-F115-43FB-9929-90ADAAD165CC}" name="Child Poverty Reduction Effect (%) ages 0-17" totalsRowFunction="sum" totalsRowDxfId="119"/>
    <tableColumn id="4" xr3:uid="{08741CB8-49F7-4F07-A43A-20726E35F2E8}" name="Additional Annual Cost ($millions)" totalsRowFunction="sum" totalsRowDxfId="11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EA51998-B9E9-434A-9F6E-5FFFECC01257}" name="Table47814" displayName="Table47814" ref="A15:D23" totalsRowCount="1" headerRowDxfId="117" tableBorderDxfId="116">
  <tableColumns count="4">
    <tableColumn id="1" xr3:uid="{9ADDA86E-AB53-4918-A096-132A9ECAF205}" name="Policy #" totalsRowLabel="Total"/>
    <tableColumn id="2" xr3:uid="{8028C9BC-1656-44A0-B953-6CD7F9D79B59}" name="Proposed Policy"/>
    <tableColumn id="3" xr3:uid="{79FA2B93-4FA0-4F75-B6B3-9FB6E34688B6}" name="Child Poverty Reduction Effect (%) ages 0-17" totalsRowFunction="sum" dataDxfId="115" totalsRowDxfId="114"/>
    <tableColumn id="4" xr3:uid="{810E77FE-6235-4002-8761-63D844EEB422}" name="Additional Annual Cost ($millions)" totalsRowFunction="sum" dataDxfId="113" totalsRowDxfId="11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3F1DD71-EAA1-4C12-A5D5-737CBB502242}" name="Table478915" displayName="Table478915" ref="A26:D34" totalsRowCount="1" headerRowDxfId="111" tableBorderDxfId="110">
  <tableColumns count="4">
    <tableColumn id="1" xr3:uid="{69A683C8-23E1-4480-B8C3-A45DE0912F15}" name="Policy #" totalsRowLabel="Total"/>
    <tableColumn id="2" xr3:uid="{04AC9773-FAFF-41A0-AA65-54E21C80DAD2}" name="Proposed Policy"/>
    <tableColumn id="3" xr3:uid="{B8FD9F79-1132-4DD5-BD57-F7C7742DAA90}" name="Child Poverty Reduction Effect (%) ages 0-17" totalsRowFunction="sum" dataDxfId="109" totalsRowDxfId="108"/>
    <tableColumn id="4" xr3:uid="{3E4A2DE6-4F22-4811-A88D-EB76A109B5DC}" name="Additional Annual Cost ($millions)" totalsRowFunction="sum" dataDxfId="107" totalsRowDxfId="10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4B0142D-DD7F-49FD-9D0D-EC7D27FFAC26}" name="Table4781316" displayName="Table4781316" ref="A4:D12" totalsRowCount="1" headerRowDxfId="105" tableBorderDxfId="104">
  <tableColumns count="4">
    <tableColumn id="1" xr3:uid="{22D98D6A-E81B-49E4-A502-96DE42FAE6A5}" name="Policy #" totalsRowLabel="Total"/>
    <tableColumn id="2" xr3:uid="{965A2590-1890-4B72-9263-073449D195D6}" name="Proposed Policy"/>
    <tableColumn id="3" xr3:uid="{D783257A-B98B-4827-A7D0-70E57B6AF56C}" name="Child Poverty Reduction Effect (%) ages 0-17" totalsRowFunction="sum" dataDxfId="103" totalsRowDxfId="102"/>
    <tableColumn id="4" xr3:uid="{E7FC05A3-8738-4F9A-A869-4583ED6605AA}" name="Additional Annual Cost ($millions)" totalsRowFunction="sum" dataDxfId="101" totalsRowDxfId="10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table" Target="../tables/table13.xml"/><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3.bin"/><Relationship Id="rId5" Type="http://schemas.openxmlformats.org/officeDocument/2006/relationships/table" Target="../tables/table20.xml"/><Relationship Id="rId4" Type="http://schemas.openxmlformats.org/officeDocument/2006/relationships/table" Target="../tables/table1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71532-EFC6-40D0-A0B6-EC06F7D9288E}">
  <dimension ref="A1:EH50"/>
  <sheetViews>
    <sheetView tabSelected="1" zoomScale="85" zoomScaleNormal="85" workbookViewId="0">
      <pane xSplit="2" ySplit="3" topLeftCell="C4" activePane="bottomRight" state="frozen"/>
      <selection pane="topRight" activeCell="C1" sqref="C1"/>
      <selection pane="bottomLeft" activeCell="A4" sqref="A4"/>
      <selection pane="bottomRight" activeCell="B24" sqref="B24"/>
    </sheetView>
  </sheetViews>
  <sheetFormatPr defaultColWidth="8.7109375" defaultRowHeight="12.75" x14ac:dyDescent="0.2"/>
  <cols>
    <col min="1" max="1" width="9.42578125" style="274" customWidth="1"/>
    <col min="2" max="2" width="87.140625" style="2" customWidth="1"/>
    <col min="3" max="10" width="15.5703125" style="3" customWidth="1"/>
    <col min="11" max="11" width="15.5703125" style="4" customWidth="1"/>
    <col min="12" max="15" width="15.5703125" style="3" customWidth="1"/>
    <col min="16" max="16" width="15.5703125" style="277" customWidth="1"/>
    <col min="17" max="17" width="15.5703125" style="5" customWidth="1"/>
    <col min="18" max="16384" width="8.7109375" style="2"/>
  </cols>
  <sheetData>
    <row r="1" spans="1:138" x14ac:dyDescent="0.2">
      <c r="A1" s="1" t="s">
        <v>0</v>
      </c>
    </row>
    <row r="2" spans="1:138" x14ac:dyDescent="0.2">
      <c r="A2" s="6" t="s">
        <v>1</v>
      </c>
      <c r="C2" s="7"/>
      <c r="D2" s="7"/>
      <c r="E2" s="7"/>
      <c r="F2" s="7"/>
      <c r="G2" s="7"/>
      <c r="H2" s="7"/>
      <c r="I2" s="7"/>
      <c r="J2" s="7"/>
      <c r="K2" s="8"/>
      <c r="L2" s="7"/>
      <c r="M2" s="7"/>
      <c r="N2" s="7"/>
      <c r="O2" s="7"/>
      <c r="P2" s="278"/>
    </row>
    <row r="3" spans="1:138" ht="63.75" x14ac:dyDescent="0.2">
      <c r="A3" s="1" t="s">
        <v>2</v>
      </c>
      <c r="B3" s="6" t="s">
        <v>3</v>
      </c>
      <c r="C3" s="9" t="s">
        <v>4</v>
      </c>
      <c r="D3" s="9" t="s">
        <v>5</v>
      </c>
      <c r="E3" s="9" t="s">
        <v>6</v>
      </c>
      <c r="F3" s="9" t="s">
        <v>7</v>
      </c>
      <c r="G3" s="10" t="s">
        <v>8</v>
      </c>
      <c r="H3" s="9" t="s">
        <v>9</v>
      </c>
      <c r="I3" s="10" t="s">
        <v>105</v>
      </c>
      <c r="J3" s="10" t="s">
        <v>106</v>
      </c>
      <c r="K3" s="11" t="s">
        <v>10</v>
      </c>
      <c r="L3" s="12" t="s">
        <v>11</v>
      </c>
      <c r="M3" s="13" t="s">
        <v>12</v>
      </c>
      <c r="N3" s="13" t="s">
        <v>13</v>
      </c>
      <c r="O3" s="13" t="s">
        <v>14</v>
      </c>
      <c r="P3" s="12" t="s">
        <v>15</v>
      </c>
      <c r="Q3" s="13" t="s">
        <v>16</v>
      </c>
    </row>
    <row r="4" spans="1:138" ht="13.5" customHeight="1" x14ac:dyDescent="0.2">
      <c r="A4" s="14" t="s">
        <v>17</v>
      </c>
      <c r="B4" s="15" t="s">
        <v>18</v>
      </c>
      <c r="C4" s="16">
        <v>0.13059267438337677</v>
      </c>
      <c r="D4" s="16">
        <v>0.12511811674215623</v>
      </c>
      <c r="E4" s="16">
        <v>-4.1920863226593059E-2</v>
      </c>
      <c r="F4" s="16">
        <v>-4.4283068974833764E-2</v>
      </c>
      <c r="G4" s="16">
        <v>-5.2677951781780953E-2</v>
      </c>
      <c r="H4" s="16">
        <v>-2.5298737955047574E-2</v>
      </c>
      <c r="I4" s="16">
        <v>-3.8622068695546456E-2</v>
      </c>
      <c r="J4" s="16">
        <v>-5.2401215805471094E-2</v>
      </c>
      <c r="K4" s="17">
        <v>612.87900000000002</v>
      </c>
      <c r="L4" s="18">
        <v>604.77843097903497</v>
      </c>
      <c r="M4" s="16">
        <v>-1.9713175691879692E-2</v>
      </c>
      <c r="N4" s="16">
        <v>-1.6217852330645016E-2</v>
      </c>
      <c r="O4" s="19">
        <v>619.97270600000002</v>
      </c>
      <c r="P4" s="491">
        <v>427.35786400000006</v>
      </c>
      <c r="Q4" s="19">
        <v>-101.94395608936313</v>
      </c>
    </row>
    <row r="5" spans="1:138" ht="13.5" customHeight="1" x14ac:dyDescent="0.2">
      <c r="A5" s="20" t="s">
        <v>19</v>
      </c>
      <c r="B5" s="21" t="s">
        <v>20</v>
      </c>
      <c r="C5" s="22">
        <v>0.13059267438337677</v>
      </c>
      <c r="D5" s="22">
        <v>0.12274326290145296</v>
      </c>
      <c r="E5" s="22">
        <v>-6.0106062755714326E-2</v>
      </c>
      <c r="F5" s="22">
        <v>-5.7798630651527926E-2</v>
      </c>
      <c r="G5" s="22">
        <v>-5.9400742282972853E-2</v>
      </c>
      <c r="H5" s="22">
        <v>-3.4969403218156746E-2</v>
      </c>
      <c r="I5" s="22">
        <v>-7.7561535572401197E-2</v>
      </c>
      <c r="J5" s="22">
        <v>-5.5927051671732481E-2</v>
      </c>
      <c r="K5" s="23">
        <v>678.30899999999997</v>
      </c>
      <c r="L5" s="24">
        <v>721.59296131998838</v>
      </c>
      <c r="M5" s="22">
        <v>-2.8332979313841797E-2</v>
      </c>
      <c r="N5" s="22">
        <v>-2.370677029428429E-2</v>
      </c>
      <c r="O5" s="25">
        <v>619.97270600000002</v>
      </c>
      <c r="P5" s="492">
        <v>559.82589099999996</v>
      </c>
      <c r="Q5" s="25">
        <v>-93.139670997128647</v>
      </c>
    </row>
    <row r="6" spans="1:138" ht="13.5" customHeight="1" x14ac:dyDescent="0.2">
      <c r="A6" s="26" t="s">
        <v>21</v>
      </c>
      <c r="B6" s="27" t="s">
        <v>22</v>
      </c>
      <c r="C6" s="28">
        <v>0.13059267438337677</v>
      </c>
      <c r="D6" s="28">
        <v>0.1142183263101757</v>
      </c>
      <c r="E6" s="28">
        <v>-0.12538488970010234</v>
      </c>
      <c r="F6" s="28">
        <v>-0.12837477183016913</v>
      </c>
      <c r="G6" s="28">
        <v>-0.13198153344799496</v>
      </c>
      <c r="H6" s="28">
        <v>-0.11954145314470141</v>
      </c>
      <c r="I6" s="28">
        <v>-0.11795045414389774</v>
      </c>
      <c r="J6" s="28">
        <v>-0.1657548125633232</v>
      </c>
      <c r="K6" s="29">
        <v>615.83600000000001</v>
      </c>
      <c r="L6" s="30">
        <v>2106.8271422911293</v>
      </c>
      <c r="M6" s="28">
        <v>-5.8598219852956275E-2</v>
      </c>
      <c r="N6" s="28">
        <v>-5.371126169228075E-2</v>
      </c>
      <c r="O6" s="31">
        <v>619.97270600000002</v>
      </c>
      <c r="P6" s="493">
        <v>1497.6185740000001</v>
      </c>
      <c r="Q6" s="31">
        <v>-119.44171084586262</v>
      </c>
    </row>
    <row r="7" spans="1:138" ht="13.5" customHeight="1" x14ac:dyDescent="0.2">
      <c r="A7" s="32" t="s">
        <v>23</v>
      </c>
      <c r="B7" s="33" t="s">
        <v>24</v>
      </c>
      <c r="C7" s="34">
        <v>0.13059267438337677</v>
      </c>
      <c r="D7" s="34">
        <v>0.10920947537888746</v>
      </c>
      <c r="E7" s="34">
        <v>-0.16373965159573442</v>
      </c>
      <c r="F7" s="34">
        <v>-0.16390007314614072</v>
      </c>
      <c r="G7" s="34">
        <v>-0.13988714884885795</v>
      </c>
      <c r="H7" s="34">
        <v>-0.13044987101923722</v>
      </c>
      <c r="I7" s="34">
        <v>-0.18960309357427388</v>
      </c>
      <c r="J7" s="34">
        <v>-0.21734549138804454</v>
      </c>
      <c r="K7" s="35">
        <v>680.87300000000005</v>
      </c>
      <c r="L7" s="36">
        <v>2257.2638362807747</v>
      </c>
      <c r="M7" s="34">
        <v>-7.6577842034218829E-2</v>
      </c>
      <c r="N7" s="34">
        <v>-6.6999941416547984E-2</v>
      </c>
      <c r="O7" s="37">
        <v>619.97270600000002</v>
      </c>
      <c r="P7" s="494">
        <v>1765.135194</v>
      </c>
      <c r="Q7" s="37">
        <v>-107.80132831588263</v>
      </c>
    </row>
    <row r="8" spans="1:138" ht="13.5" customHeight="1" x14ac:dyDescent="0.2">
      <c r="A8" s="38" t="s">
        <v>25</v>
      </c>
      <c r="B8" s="39" t="s">
        <v>26</v>
      </c>
      <c r="C8" s="40">
        <v>0.13059267438337677</v>
      </c>
      <c r="D8" s="40">
        <v>0.13059267438337677</v>
      </c>
      <c r="E8" s="40">
        <v>0</v>
      </c>
      <c r="F8" s="40">
        <v>0</v>
      </c>
      <c r="G8" s="40">
        <v>0</v>
      </c>
      <c r="H8" s="40">
        <v>0</v>
      </c>
      <c r="I8" s="40">
        <v>0</v>
      </c>
      <c r="J8" s="40">
        <v>0</v>
      </c>
      <c r="K8" s="41">
        <v>21.908000000000001</v>
      </c>
      <c r="L8" s="42">
        <v>99.643965674639404</v>
      </c>
      <c r="M8" s="40">
        <v>0</v>
      </c>
      <c r="N8" s="40">
        <v>0</v>
      </c>
      <c r="O8" s="43">
        <v>619.97270600000002</v>
      </c>
      <c r="P8" s="495">
        <v>8.180533999999966</v>
      </c>
      <c r="Q8" s="43" t="str">
        <f>IFERROR(P8/(E8*100),"--")</f>
        <v>--</v>
      </c>
    </row>
    <row r="9" spans="1:138" ht="13.5" customHeight="1" x14ac:dyDescent="0.2">
      <c r="A9" s="44" t="s">
        <v>27</v>
      </c>
      <c r="B9" s="45" t="s">
        <v>28</v>
      </c>
      <c r="C9" s="46">
        <v>0.13059267438337677</v>
      </c>
      <c r="D9" s="46">
        <v>0.12939986429406625</v>
      </c>
      <c r="E9" s="46">
        <v>-9.1338208283325024E-3</v>
      </c>
      <c r="F9" s="46">
        <v>-3.5386916725425608E-3</v>
      </c>
      <c r="G9" s="46">
        <v>0</v>
      </c>
      <c r="H9" s="46">
        <v>0</v>
      </c>
      <c r="I9" s="46">
        <v>-2.5201415595888687E-2</v>
      </c>
      <c r="J9" s="46">
        <v>0</v>
      </c>
      <c r="K9" s="47">
        <v>73.241</v>
      </c>
      <c r="L9" s="48">
        <v>977.9003563577777</v>
      </c>
      <c r="M9" s="46">
        <v>-6.1530871641668448E-3</v>
      </c>
      <c r="N9" s="46">
        <v>-7.4205706028247428E-4</v>
      </c>
      <c r="O9" s="49">
        <v>619.97270600000002</v>
      </c>
      <c r="P9" s="496">
        <v>78.539971000000037</v>
      </c>
      <c r="Q9" s="49">
        <v>-85.988079332993138</v>
      </c>
    </row>
    <row r="10" spans="1:138" ht="13.5" customHeight="1" x14ac:dyDescent="0.2">
      <c r="A10" s="50" t="s">
        <v>29</v>
      </c>
      <c r="B10" s="51" t="s">
        <v>30</v>
      </c>
      <c r="C10" s="52">
        <v>0.13059267438337677</v>
      </c>
      <c r="D10" s="53">
        <v>0.12762892689656555</v>
      </c>
      <c r="E10" s="53">
        <v>-2.2694592179884867E-2</v>
      </c>
      <c r="F10" s="53">
        <v>-1.56308689893313E-2</v>
      </c>
      <c r="G10" s="53">
        <v>-2.2763344497752146E-2</v>
      </c>
      <c r="H10" s="53">
        <v>-4.2546300045114317E-2</v>
      </c>
      <c r="I10" s="53">
        <v>-1.2151060374424039E-2</v>
      </c>
      <c r="J10" s="53">
        <v>-1.9169199594731467E-2</v>
      </c>
      <c r="K10" s="54">
        <v>271.77100000000002</v>
      </c>
      <c r="L10" s="55">
        <v>388.51827457675762</v>
      </c>
      <c r="M10" s="53">
        <v>-8.859623277581016E-3</v>
      </c>
      <c r="N10" s="53">
        <v>-4.6476205354528547E-3</v>
      </c>
      <c r="O10" s="55">
        <v>737.90217399999995</v>
      </c>
      <c r="P10" s="497">
        <v>106.64982600000008</v>
      </c>
      <c r="Q10" s="56">
        <v>-46.993497461711655</v>
      </c>
    </row>
    <row r="11" spans="1:138" ht="13.5" customHeight="1" x14ac:dyDescent="0.2">
      <c r="A11" s="57" t="s">
        <v>31</v>
      </c>
      <c r="B11" s="58" t="s">
        <v>32</v>
      </c>
      <c r="C11" s="59">
        <v>0.13059267438337677</v>
      </c>
      <c r="D11" s="60">
        <v>0.13059267438337677</v>
      </c>
      <c r="E11" s="60">
        <v>0</v>
      </c>
      <c r="F11" s="60">
        <v>0</v>
      </c>
      <c r="G11" s="60">
        <v>0</v>
      </c>
      <c r="H11" s="60">
        <v>0</v>
      </c>
      <c r="I11" s="60">
        <v>0</v>
      </c>
      <c r="J11" s="60">
        <v>0</v>
      </c>
      <c r="K11" s="61">
        <v>20.870999999999999</v>
      </c>
      <c r="L11" s="43">
        <v>330.37851564371618</v>
      </c>
      <c r="M11" s="60">
        <v>0</v>
      </c>
      <c r="N11" s="60">
        <v>0</v>
      </c>
      <c r="O11" s="43">
        <v>737.90217399999995</v>
      </c>
      <c r="P11" s="42">
        <v>6.821826000000101</v>
      </c>
      <c r="Q11" s="62" t="str">
        <f>IFERROR(P11/(E11*100),"--")</f>
        <v>--</v>
      </c>
    </row>
    <row r="12" spans="1:138" ht="13.5" customHeight="1" x14ac:dyDescent="0.2">
      <c r="A12" s="14" t="s">
        <v>33</v>
      </c>
      <c r="B12" s="63" t="s">
        <v>34</v>
      </c>
      <c r="C12" s="64">
        <v>0.13059267438337677</v>
      </c>
      <c r="D12" s="65">
        <v>0.12271121426765118</v>
      </c>
      <c r="E12" s="65">
        <v>-6.0351471879565403E-2</v>
      </c>
      <c r="F12" s="65">
        <v>-4.4830017594612206E-2</v>
      </c>
      <c r="G12" s="65">
        <v>-6.0450801122476833E-2</v>
      </c>
      <c r="H12" s="65">
        <v>-7.7041424225247804E-2</v>
      </c>
      <c r="I12" s="65">
        <v>-5.3888921216481492E-2</v>
      </c>
      <c r="J12" s="65">
        <v>-2.9138804457953443E-2</v>
      </c>
      <c r="K12" s="66">
        <v>1317.01</v>
      </c>
      <c r="L12" s="19">
        <v>384.14286907464634</v>
      </c>
      <c r="M12" s="65">
        <v>-2.0994497851901151E-2</v>
      </c>
      <c r="N12" s="65">
        <v>-2.048468042726866E-2</v>
      </c>
      <c r="O12" s="19">
        <v>737.90217399999995</v>
      </c>
      <c r="P12" s="18">
        <v>487.20782599999995</v>
      </c>
      <c r="Q12" s="19">
        <v>-80.72840824367124</v>
      </c>
    </row>
    <row r="13" spans="1:138" ht="13.5" customHeight="1" x14ac:dyDescent="0.2">
      <c r="A13" s="20" t="s">
        <v>35</v>
      </c>
      <c r="B13" s="67" t="s">
        <v>36</v>
      </c>
      <c r="C13" s="68">
        <v>0.13059267438337677</v>
      </c>
      <c r="D13" s="69">
        <v>0.11793671897103855</v>
      </c>
      <c r="E13" s="69">
        <v>-9.6911679557036473E-2</v>
      </c>
      <c r="F13" s="69">
        <v>-0.1165725431792871</v>
      </c>
      <c r="G13" s="69">
        <v>-0.10082978787604475</v>
      </c>
      <c r="H13" s="69">
        <v>-0.10725646928175651</v>
      </c>
      <c r="I13" s="69">
        <v>-9.4542338272401771E-2</v>
      </c>
      <c r="J13" s="69">
        <v>-4.713272543059778E-2</v>
      </c>
      <c r="K13" s="70">
        <v>1361.69</v>
      </c>
      <c r="L13" s="25">
        <v>690.68216701304993</v>
      </c>
      <c r="M13" s="69">
        <v>-3.5849612519956532E-2</v>
      </c>
      <c r="N13" s="69">
        <v>-3.2504052022105566E-2</v>
      </c>
      <c r="O13" s="25">
        <v>737.90217399999995</v>
      </c>
      <c r="P13" s="24">
        <v>937.23782600000015</v>
      </c>
      <c r="Q13" s="25">
        <v>-96.710513148046047</v>
      </c>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c r="AQ13" s="490"/>
      <c r="AR13" s="490"/>
      <c r="AS13" s="490"/>
      <c r="AT13" s="490"/>
      <c r="AU13" s="490"/>
      <c r="AV13" s="490"/>
      <c r="AW13" s="490"/>
      <c r="AX13" s="490"/>
      <c r="AY13" s="490"/>
      <c r="AZ13" s="490"/>
      <c r="BA13" s="490"/>
      <c r="BB13" s="490"/>
      <c r="BC13" s="490"/>
      <c r="BD13" s="490"/>
      <c r="BE13" s="490"/>
      <c r="BF13" s="490"/>
      <c r="BG13" s="490"/>
      <c r="BH13" s="490"/>
      <c r="BI13" s="490"/>
      <c r="BJ13" s="490"/>
      <c r="BK13" s="490"/>
      <c r="BL13" s="490"/>
      <c r="BM13" s="490"/>
      <c r="BN13" s="490"/>
      <c r="BO13" s="490"/>
      <c r="BP13" s="490"/>
      <c r="BQ13" s="490"/>
      <c r="BR13" s="490"/>
      <c r="BS13" s="490"/>
      <c r="BT13" s="490"/>
      <c r="BU13" s="490"/>
      <c r="BV13" s="490"/>
      <c r="BW13" s="490"/>
      <c r="BX13" s="490"/>
      <c r="BY13" s="490"/>
      <c r="BZ13" s="490"/>
      <c r="CA13" s="490"/>
      <c r="CB13" s="490"/>
      <c r="CC13" s="490"/>
      <c r="CD13" s="490"/>
      <c r="CE13" s="490"/>
      <c r="CF13" s="490"/>
      <c r="CG13" s="490"/>
      <c r="CH13" s="490"/>
      <c r="CI13" s="490"/>
      <c r="CJ13" s="490"/>
      <c r="CK13" s="490"/>
      <c r="CL13" s="490"/>
      <c r="CM13" s="490"/>
      <c r="CN13" s="490"/>
      <c r="CO13" s="490"/>
      <c r="CP13" s="490"/>
      <c r="CQ13" s="490"/>
      <c r="CR13" s="490"/>
      <c r="CS13" s="490"/>
      <c r="CT13" s="490"/>
      <c r="CU13" s="490"/>
      <c r="CV13" s="490"/>
      <c r="CW13" s="490"/>
      <c r="CX13" s="490"/>
      <c r="CY13" s="490"/>
      <c r="CZ13" s="490"/>
      <c r="DA13" s="490"/>
      <c r="DB13" s="490"/>
      <c r="DC13" s="490"/>
      <c r="DD13" s="490"/>
      <c r="DE13" s="490"/>
      <c r="DF13" s="490"/>
      <c r="DG13" s="490"/>
      <c r="DH13" s="490"/>
      <c r="DI13" s="490"/>
      <c r="DJ13" s="490"/>
      <c r="DK13" s="490"/>
      <c r="DL13" s="490"/>
      <c r="DM13" s="490"/>
      <c r="DN13" s="490"/>
      <c r="DO13" s="490"/>
      <c r="DP13" s="490"/>
      <c r="DQ13" s="490"/>
      <c r="DR13" s="490"/>
      <c r="DS13" s="490"/>
      <c r="DT13" s="490"/>
      <c r="DU13" s="490"/>
      <c r="DV13" s="490"/>
      <c r="DW13" s="490"/>
      <c r="DX13" s="490"/>
      <c r="DY13" s="490"/>
      <c r="DZ13" s="490"/>
      <c r="EA13" s="490"/>
      <c r="EB13" s="490"/>
      <c r="EC13" s="490"/>
      <c r="ED13" s="490"/>
      <c r="EE13" s="490"/>
      <c r="EF13" s="490"/>
      <c r="EG13" s="490"/>
      <c r="EH13" s="490"/>
    </row>
    <row r="14" spans="1:138" ht="13.5" customHeight="1" x14ac:dyDescent="0.2">
      <c r="A14" s="71" t="s">
        <v>37</v>
      </c>
      <c r="B14" s="72" t="s">
        <v>38</v>
      </c>
      <c r="C14" s="73">
        <v>0.13059267438337677</v>
      </c>
      <c r="D14" s="74">
        <v>0.10027441642692786</v>
      </c>
      <c r="E14" s="74">
        <v>-0.23215894842190429</v>
      </c>
      <c r="F14" s="74">
        <v>-0.25362600575943484</v>
      </c>
      <c r="G14" s="74">
        <v>-0.24258169638815977</v>
      </c>
      <c r="H14" s="74">
        <v>-0.25043089985771627</v>
      </c>
      <c r="I14" s="74">
        <v>-0.21463523014013136</v>
      </c>
      <c r="J14" s="74">
        <v>-0.15319148936170218</v>
      </c>
      <c r="K14" s="75">
        <v>1539.13</v>
      </c>
      <c r="L14" s="76">
        <v>2074.756518292802</v>
      </c>
      <c r="M14" s="74">
        <v>-8.5581357105171257E-2</v>
      </c>
      <c r="N14" s="74">
        <v>-8.3315432834072167E-2</v>
      </c>
      <c r="O14" s="76">
        <v>737.90217399999995</v>
      </c>
      <c r="P14" s="498">
        <v>3227.737826</v>
      </c>
      <c r="Q14" s="76">
        <v>-139.03137690536943</v>
      </c>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c r="AT14" s="490"/>
      <c r="AU14" s="490"/>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0"/>
      <c r="CA14" s="490"/>
      <c r="CB14" s="490"/>
      <c r="CC14" s="490"/>
      <c r="CD14" s="490"/>
      <c r="CE14" s="490"/>
      <c r="CF14" s="490"/>
      <c r="CG14" s="490"/>
      <c r="CH14" s="490"/>
      <c r="CI14" s="490"/>
      <c r="CJ14" s="490"/>
      <c r="CK14" s="490"/>
      <c r="CL14" s="490"/>
      <c r="CM14" s="490"/>
      <c r="CN14" s="490"/>
      <c r="CO14" s="490"/>
      <c r="CP14" s="490"/>
      <c r="CQ14" s="490"/>
      <c r="CR14" s="490"/>
      <c r="CS14" s="490"/>
      <c r="CT14" s="490"/>
      <c r="CU14" s="490"/>
      <c r="CV14" s="490"/>
      <c r="CW14" s="490"/>
      <c r="CX14" s="490"/>
      <c r="CY14" s="490"/>
      <c r="CZ14" s="490"/>
      <c r="DA14" s="490"/>
      <c r="DB14" s="490"/>
      <c r="DC14" s="490"/>
      <c r="DD14" s="490"/>
      <c r="DE14" s="490"/>
      <c r="DF14" s="490"/>
      <c r="DG14" s="490"/>
      <c r="DH14" s="490"/>
      <c r="DI14" s="490"/>
      <c r="DJ14" s="490"/>
      <c r="DK14" s="490"/>
      <c r="DL14" s="490"/>
      <c r="DM14" s="490"/>
      <c r="DN14" s="490"/>
      <c r="DO14" s="490"/>
      <c r="DP14" s="490"/>
      <c r="DQ14" s="490"/>
      <c r="DR14" s="490"/>
      <c r="DS14" s="490"/>
      <c r="DT14" s="490"/>
      <c r="DU14" s="490"/>
      <c r="DV14" s="490"/>
      <c r="DW14" s="490"/>
      <c r="DX14" s="490"/>
      <c r="DY14" s="490"/>
      <c r="DZ14" s="490"/>
      <c r="EA14" s="490"/>
      <c r="EB14" s="490"/>
      <c r="EC14" s="490"/>
      <c r="ED14" s="490"/>
      <c r="EE14" s="490"/>
      <c r="EF14" s="490"/>
      <c r="EG14" s="490"/>
      <c r="EH14" s="490"/>
    </row>
    <row r="15" spans="1:138" ht="13.5" customHeight="1" x14ac:dyDescent="0.2">
      <c r="A15" s="77" t="s">
        <v>39</v>
      </c>
      <c r="B15" s="78" t="s">
        <v>40</v>
      </c>
      <c r="C15" s="79">
        <v>0.13059267438337677</v>
      </c>
      <c r="D15" s="80">
        <v>9.734447023357945E-2</v>
      </c>
      <c r="E15" s="80">
        <v>-0.25459471066647749</v>
      </c>
      <c r="F15" s="80">
        <v>-0.29258456286943746</v>
      </c>
      <c r="G15" s="80">
        <v>-0.25795238526296738</v>
      </c>
      <c r="H15" s="80">
        <v>-0.2750355709278518</v>
      </c>
      <c r="I15" s="80">
        <v>-0.24539111390891732</v>
      </c>
      <c r="J15" s="80">
        <v>-0.16595744680851074</v>
      </c>
      <c r="K15" s="81">
        <v>1558.14</v>
      </c>
      <c r="L15" s="82">
        <v>2361.7903397640775</v>
      </c>
      <c r="M15" s="80">
        <v>-9.3687261465092542E-2</v>
      </c>
      <c r="N15" s="80">
        <v>-9.1487824405866197E-2</v>
      </c>
      <c r="O15" s="82">
        <v>737.90217399999995</v>
      </c>
      <c r="P15" s="499">
        <v>3721.7878259999998</v>
      </c>
      <c r="Q15" s="82">
        <v>-146.18480549957664</v>
      </c>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c r="AT15" s="490"/>
      <c r="AU15" s="490"/>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0"/>
      <c r="CA15" s="490"/>
      <c r="CB15" s="490"/>
      <c r="CC15" s="490"/>
      <c r="CD15" s="490"/>
      <c r="CE15" s="490"/>
      <c r="CF15" s="490"/>
      <c r="CG15" s="490"/>
      <c r="CH15" s="490"/>
      <c r="CI15" s="490"/>
      <c r="CJ15" s="490"/>
      <c r="CK15" s="490"/>
      <c r="CL15" s="490"/>
      <c r="CM15" s="490"/>
      <c r="CN15" s="490"/>
      <c r="CO15" s="490"/>
      <c r="CP15" s="490"/>
      <c r="CQ15" s="490"/>
      <c r="CR15" s="490"/>
      <c r="CS15" s="490"/>
      <c r="CT15" s="490"/>
      <c r="CU15" s="490"/>
      <c r="CV15" s="490"/>
      <c r="CW15" s="490"/>
      <c r="CX15" s="490"/>
      <c r="CY15" s="490"/>
      <c r="CZ15" s="490"/>
      <c r="DA15" s="490"/>
      <c r="DB15" s="490"/>
      <c r="DC15" s="490"/>
      <c r="DD15" s="490"/>
      <c r="DE15" s="490"/>
      <c r="DF15" s="490"/>
      <c r="DG15" s="490"/>
      <c r="DH15" s="490"/>
      <c r="DI15" s="490"/>
      <c r="DJ15" s="490"/>
      <c r="DK15" s="490"/>
      <c r="DL15" s="490"/>
      <c r="DM15" s="490"/>
      <c r="DN15" s="490"/>
      <c r="DO15" s="490"/>
      <c r="DP15" s="490"/>
      <c r="DQ15" s="490"/>
      <c r="DR15" s="490"/>
      <c r="DS15" s="490"/>
      <c r="DT15" s="490"/>
      <c r="DU15" s="490"/>
      <c r="DV15" s="490"/>
      <c r="DW15" s="490"/>
      <c r="DX15" s="490"/>
      <c r="DY15" s="490"/>
      <c r="DZ15" s="490"/>
      <c r="EA15" s="490"/>
      <c r="EB15" s="490"/>
      <c r="EC15" s="490"/>
      <c r="ED15" s="490"/>
      <c r="EE15" s="490"/>
      <c r="EF15" s="490"/>
      <c r="EG15" s="490"/>
      <c r="EH15" s="490"/>
    </row>
    <row r="16" spans="1:138" ht="13.5" customHeight="1" x14ac:dyDescent="0.2">
      <c r="A16" s="83" t="s">
        <v>41</v>
      </c>
      <c r="B16" s="84" t="s">
        <v>42</v>
      </c>
      <c r="C16" s="85">
        <v>0.13059267438337677</v>
      </c>
      <c r="D16" s="85">
        <v>7.3198829223346432E-2</v>
      </c>
      <c r="E16" s="85">
        <v>-0.43948747838290725</v>
      </c>
      <c r="F16" s="85">
        <v>-0.43945015189356257</v>
      </c>
      <c r="G16" s="85">
        <v>-0.51586856160043459</v>
      </c>
      <c r="H16" s="85">
        <v>-0.41443890476245565</v>
      </c>
      <c r="I16" s="85">
        <v>-0.40691504837677284</v>
      </c>
      <c r="J16" s="85">
        <v>-0.31146909827760894</v>
      </c>
      <c r="K16" s="86">
        <v>1684.77</v>
      </c>
      <c r="L16" s="87">
        <v>4563.3825388628711</v>
      </c>
      <c r="M16" s="85">
        <v>-0.15711613438123098</v>
      </c>
      <c r="N16" s="85">
        <v>-0.17501806323107277</v>
      </c>
      <c r="O16" s="87">
        <v>737.90217399999995</v>
      </c>
      <c r="P16" s="500">
        <v>7768.7478259999998</v>
      </c>
      <c r="Q16" s="87">
        <v>-176.76835423355135</v>
      </c>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c r="AV16" s="490"/>
      <c r="AW16" s="490"/>
      <c r="AX16" s="490"/>
      <c r="AY16" s="490"/>
      <c r="AZ16" s="490"/>
      <c r="BA16" s="490"/>
      <c r="BB16" s="490"/>
      <c r="BC16" s="490"/>
      <c r="BD16" s="490"/>
      <c r="BE16" s="490"/>
      <c r="BF16" s="490"/>
      <c r="BG16" s="490"/>
      <c r="BH16" s="490"/>
      <c r="BI16" s="490"/>
      <c r="BJ16" s="490"/>
      <c r="BK16" s="490"/>
      <c r="BL16" s="490"/>
      <c r="BM16" s="490"/>
      <c r="BN16" s="490"/>
      <c r="BO16" s="490"/>
      <c r="BP16" s="490"/>
      <c r="BQ16" s="490"/>
      <c r="BR16" s="490"/>
      <c r="BS16" s="490"/>
      <c r="BT16" s="490"/>
      <c r="BU16" s="490"/>
      <c r="BV16" s="490"/>
      <c r="BW16" s="490"/>
      <c r="BX16" s="490"/>
      <c r="BY16" s="490"/>
      <c r="BZ16" s="490"/>
      <c r="CA16" s="490"/>
      <c r="CB16" s="490"/>
      <c r="CC16" s="490"/>
      <c r="CD16" s="490"/>
      <c r="CE16" s="490"/>
      <c r="CF16" s="490"/>
      <c r="CG16" s="490"/>
      <c r="CH16" s="490"/>
      <c r="CI16" s="490"/>
      <c r="CJ16" s="490"/>
      <c r="CK16" s="490"/>
      <c r="CL16" s="490"/>
      <c r="CM16" s="490"/>
      <c r="CN16" s="490"/>
      <c r="CO16" s="490"/>
      <c r="CP16" s="490"/>
      <c r="CQ16" s="490"/>
      <c r="CR16" s="490"/>
      <c r="CS16" s="490"/>
      <c r="CT16" s="490"/>
      <c r="CU16" s="490"/>
      <c r="CV16" s="490"/>
      <c r="CW16" s="490"/>
      <c r="CX16" s="490"/>
      <c r="CY16" s="490"/>
      <c r="CZ16" s="490"/>
      <c r="DA16" s="490"/>
      <c r="DB16" s="490"/>
      <c r="DC16" s="490"/>
      <c r="DD16" s="490"/>
      <c r="DE16" s="490"/>
      <c r="DF16" s="490"/>
      <c r="DG16" s="490"/>
      <c r="DH16" s="490"/>
      <c r="DI16" s="490"/>
      <c r="DJ16" s="490"/>
      <c r="DK16" s="490"/>
      <c r="DL16" s="490"/>
      <c r="DM16" s="490"/>
      <c r="DN16" s="490"/>
      <c r="DO16" s="490"/>
      <c r="DP16" s="490"/>
      <c r="DQ16" s="490"/>
      <c r="DR16" s="490"/>
      <c r="DS16" s="490"/>
      <c r="DT16" s="490"/>
      <c r="DU16" s="490"/>
      <c r="DV16" s="490"/>
      <c r="DW16" s="490"/>
      <c r="DX16" s="490"/>
      <c r="DY16" s="490"/>
      <c r="DZ16" s="490"/>
      <c r="EA16" s="490"/>
      <c r="EB16" s="490"/>
      <c r="EC16" s="490"/>
      <c r="ED16" s="490"/>
      <c r="EE16" s="490"/>
      <c r="EF16" s="490"/>
      <c r="EG16" s="490"/>
      <c r="EH16" s="490"/>
    </row>
    <row r="17" spans="1:138" ht="13.5" customHeight="1" x14ac:dyDescent="0.2">
      <c r="A17" s="26" t="s">
        <v>43</v>
      </c>
      <c r="B17" s="27" t="s">
        <v>44</v>
      </c>
      <c r="C17" s="88">
        <v>0.13059267438337677</v>
      </c>
      <c r="D17" s="88">
        <v>0.1268617627249351</v>
      </c>
      <c r="E17" s="88">
        <v>-2.8569073082070091E-2</v>
      </c>
      <c r="F17" s="88">
        <v>-2.9581353664885266E-2</v>
      </c>
      <c r="G17" s="88">
        <v>-3.2932017742373629E-2</v>
      </c>
      <c r="H17" s="88">
        <v>-4.2546300045114317E-2</v>
      </c>
      <c r="I17" s="88">
        <v>-1.6959642821246724E-2</v>
      </c>
      <c r="J17" s="88">
        <v>-1.9169199594731467E-2</v>
      </c>
      <c r="K17" s="89">
        <v>747.62699999999995</v>
      </c>
      <c r="L17" s="31">
        <v>323.96101264400562</v>
      </c>
      <c r="M17" s="88">
        <v>-1.0367061112900316E-2</v>
      </c>
      <c r="N17" s="88">
        <v>-7.6451405026460584E-3</v>
      </c>
      <c r="O17" s="31">
        <v>737.90217399999995</v>
      </c>
      <c r="P17" s="30">
        <v>205.13182600000005</v>
      </c>
      <c r="Q17" s="31">
        <v>-71.802058614474447</v>
      </c>
      <c r="S17" s="490"/>
      <c r="T17" s="490"/>
      <c r="U17" s="490"/>
      <c r="V17" s="490"/>
      <c r="W17" s="490"/>
      <c r="X17" s="490"/>
      <c r="Y17" s="490"/>
      <c r="Z17" s="490"/>
      <c r="AA17" s="490"/>
      <c r="AB17" s="490"/>
      <c r="AC17" s="490"/>
      <c r="AD17" s="490"/>
      <c r="AE17" s="490"/>
      <c r="AF17" s="490"/>
      <c r="AG17" s="490"/>
      <c r="AH17" s="490"/>
      <c r="AI17" s="490"/>
      <c r="AJ17" s="490"/>
      <c r="AK17" s="490"/>
      <c r="AL17" s="490"/>
      <c r="AM17" s="490"/>
      <c r="AN17" s="490"/>
      <c r="AO17" s="490"/>
      <c r="AP17" s="490"/>
      <c r="AQ17" s="490"/>
      <c r="AR17" s="490"/>
      <c r="AS17" s="490"/>
      <c r="AT17" s="490"/>
      <c r="AU17" s="490"/>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0"/>
      <c r="CA17" s="490"/>
      <c r="CB17" s="490"/>
      <c r="CC17" s="490"/>
      <c r="CD17" s="490"/>
      <c r="CE17" s="490"/>
      <c r="CF17" s="490"/>
      <c r="CG17" s="490"/>
      <c r="CH17" s="490"/>
      <c r="CI17" s="490"/>
      <c r="CJ17" s="490"/>
      <c r="CK17" s="490"/>
      <c r="CL17" s="490"/>
      <c r="CM17" s="490"/>
      <c r="CN17" s="490"/>
      <c r="CO17" s="490"/>
      <c r="CP17" s="490"/>
      <c r="CQ17" s="490"/>
      <c r="CR17" s="490"/>
      <c r="CS17" s="490"/>
      <c r="CT17" s="490"/>
      <c r="CU17" s="490"/>
      <c r="CV17" s="490"/>
      <c r="CW17" s="490"/>
      <c r="CX17" s="490"/>
      <c r="CY17" s="490"/>
      <c r="CZ17" s="490"/>
      <c r="DA17" s="490"/>
      <c r="DB17" s="490"/>
      <c r="DC17" s="490"/>
      <c r="DD17" s="490"/>
      <c r="DE17" s="490"/>
      <c r="DF17" s="490"/>
      <c r="DG17" s="490"/>
      <c r="DH17" s="490"/>
      <c r="DI17" s="490"/>
      <c r="DJ17" s="490"/>
      <c r="DK17" s="490"/>
      <c r="DL17" s="490"/>
      <c r="DM17" s="490"/>
      <c r="DN17" s="490"/>
      <c r="DO17" s="490"/>
      <c r="DP17" s="490"/>
      <c r="DQ17" s="490"/>
      <c r="DR17" s="490"/>
      <c r="DS17" s="490"/>
      <c r="DT17" s="490"/>
      <c r="DU17" s="490"/>
      <c r="DV17" s="490"/>
      <c r="DW17" s="490"/>
      <c r="DX17" s="490"/>
      <c r="DY17" s="490"/>
      <c r="DZ17" s="490"/>
      <c r="EA17" s="490"/>
      <c r="EB17" s="490"/>
      <c r="EC17" s="490"/>
      <c r="ED17" s="490"/>
      <c r="EE17" s="490"/>
      <c r="EF17" s="490"/>
      <c r="EG17" s="490"/>
      <c r="EH17" s="490"/>
    </row>
    <row r="18" spans="1:138" ht="13.5" customHeight="1" x14ac:dyDescent="0.2">
      <c r="A18" s="32" t="s">
        <v>45</v>
      </c>
      <c r="B18" s="33" t="s">
        <v>46</v>
      </c>
      <c r="C18" s="90">
        <v>0.13059267438337677</v>
      </c>
      <c r="D18" s="90">
        <v>0.12206523399258375</v>
      </c>
      <c r="E18" s="90">
        <v>-6.5297999532188844E-2</v>
      </c>
      <c r="F18" s="90">
        <v>-0.10422336590862664</v>
      </c>
      <c r="G18" s="90">
        <v>-7.3636884825442964E-2</v>
      </c>
      <c r="H18" s="90">
        <v>-6.8747324950547709E-2</v>
      </c>
      <c r="I18" s="90">
        <v>-6.1517057507260581E-2</v>
      </c>
      <c r="J18" s="90">
        <v>-4.1580547112461994E-2</v>
      </c>
      <c r="K18" s="91">
        <v>797.95399999999995</v>
      </c>
      <c r="L18" s="37">
        <v>842.18137887647663</v>
      </c>
      <c r="M18" s="90">
        <v>-2.4660312587791128E-2</v>
      </c>
      <c r="N18" s="90">
        <v>-2.0738542053154726E-2</v>
      </c>
      <c r="O18" s="37">
        <v>737.90217399999995</v>
      </c>
      <c r="P18" s="36">
        <v>653.08782600000006</v>
      </c>
      <c r="Q18" s="37">
        <v>-100.01651362658644</v>
      </c>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c r="AP18" s="490"/>
      <c r="AQ18" s="490"/>
      <c r="AR18" s="490"/>
      <c r="AS18" s="490"/>
      <c r="AT18" s="490"/>
      <c r="AU18" s="490"/>
      <c r="AV18" s="490"/>
      <c r="AW18" s="490"/>
      <c r="AX18" s="490"/>
      <c r="AY18" s="490"/>
      <c r="AZ18" s="490"/>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c r="BW18" s="490"/>
      <c r="BX18" s="490"/>
      <c r="BY18" s="490"/>
      <c r="BZ18" s="490"/>
      <c r="CA18" s="490"/>
      <c r="CB18" s="490"/>
      <c r="CC18" s="490"/>
      <c r="CD18" s="490"/>
      <c r="CE18" s="490"/>
      <c r="CF18" s="490"/>
      <c r="CG18" s="490"/>
      <c r="CH18" s="490"/>
      <c r="CI18" s="490"/>
      <c r="CJ18" s="490"/>
      <c r="CK18" s="490"/>
      <c r="CL18" s="490"/>
      <c r="CM18" s="490"/>
      <c r="CN18" s="490"/>
      <c r="CO18" s="490"/>
      <c r="CP18" s="490"/>
      <c r="CQ18" s="490"/>
      <c r="CR18" s="490"/>
      <c r="CS18" s="490"/>
      <c r="CT18" s="490"/>
      <c r="CU18" s="490"/>
      <c r="CV18" s="490"/>
      <c r="CW18" s="490"/>
      <c r="CX18" s="490"/>
      <c r="CY18" s="490"/>
      <c r="CZ18" s="490"/>
      <c r="DA18" s="490"/>
      <c r="DB18" s="490"/>
      <c r="DC18" s="490"/>
      <c r="DD18" s="490"/>
      <c r="DE18" s="490"/>
      <c r="DF18" s="490"/>
      <c r="DG18" s="490"/>
      <c r="DH18" s="490"/>
      <c r="DI18" s="490"/>
      <c r="DJ18" s="490"/>
      <c r="DK18" s="490"/>
      <c r="DL18" s="490"/>
      <c r="DM18" s="490"/>
      <c r="DN18" s="490"/>
      <c r="DO18" s="490"/>
      <c r="DP18" s="490"/>
      <c r="DQ18" s="490"/>
      <c r="DR18" s="490"/>
      <c r="DS18" s="490"/>
      <c r="DT18" s="490"/>
      <c r="DU18" s="490"/>
      <c r="DV18" s="490"/>
      <c r="DW18" s="490"/>
      <c r="DX18" s="490"/>
      <c r="DY18" s="490"/>
      <c r="DZ18" s="490"/>
      <c r="EA18" s="490"/>
      <c r="EB18" s="490"/>
      <c r="EC18" s="490"/>
      <c r="ED18" s="490"/>
      <c r="EE18" s="490"/>
      <c r="EF18" s="490"/>
      <c r="EG18" s="490"/>
      <c r="EH18" s="490"/>
    </row>
    <row r="19" spans="1:138" ht="13.5" customHeight="1" x14ac:dyDescent="0.2">
      <c r="A19" s="92" t="s">
        <v>47</v>
      </c>
      <c r="B19" s="93" t="s">
        <v>107</v>
      </c>
      <c r="C19" s="94">
        <v>0.13059267438337677</v>
      </c>
      <c r="D19" s="65">
        <v>0.1303653293873453</v>
      </c>
      <c r="E19" s="65">
        <v>-1.7408709723186475E-3</v>
      </c>
      <c r="F19" s="65">
        <v>-1.087307497149884E-3</v>
      </c>
      <c r="G19" s="65">
        <v>-5.5520352433549352E-4</v>
      </c>
      <c r="H19" s="65">
        <v>-4.8121970687241521E-3</v>
      </c>
      <c r="I19" s="65">
        <v>-7.353057866978951E-4</v>
      </c>
      <c r="J19" s="65">
        <v>-5.2887537993921534E-3</v>
      </c>
      <c r="K19" s="95">
        <v>134.417</v>
      </c>
      <c r="L19" s="96">
        <v>122.65784833763587</v>
      </c>
      <c r="M19" s="65">
        <v>-3.2478433360969756E-3</v>
      </c>
      <c r="N19" s="65">
        <v>-5.3896775957352179E-3</v>
      </c>
      <c r="O19" s="97">
        <v>4158.164992</v>
      </c>
      <c r="P19" s="501">
        <v>97.399135999999999</v>
      </c>
      <c r="Q19" s="98">
        <f>P19/(E19*100)</f>
        <v>-559.48509423576138</v>
      </c>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0"/>
      <c r="CA19" s="490"/>
      <c r="CB19" s="490"/>
      <c r="CC19" s="490"/>
      <c r="CD19" s="490"/>
      <c r="CE19" s="490"/>
      <c r="CF19" s="490"/>
      <c r="CG19" s="490"/>
      <c r="CH19" s="490"/>
      <c r="CI19" s="490"/>
      <c r="CJ19" s="490"/>
      <c r="CK19" s="490"/>
      <c r="CL19" s="490"/>
      <c r="CM19" s="490"/>
      <c r="CN19" s="490"/>
      <c r="CO19" s="490"/>
      <c r="CP19" s="490"/>
      <c r="CQ19" s="490"/>
      <c r="CR19" s="490"/>
      <c r="CS19" s="490"/>
      <c r="CT19" s="490"/>
      <c r="CU19" s="490"/>
      <c r="CV19" s="490"/>
      <c r="CW19" s="490"/>
      <c r="CX19" s="490"/>
      <c r="CY19" s="490"/>
      <c r="CZ19" s="490"/>
      <c r="DA19" s="490"/>
      <c r="DB19" s="490"/>
      <c r="DC19" s="490"/>
      <c r="DD19" s="490"/>
      <c r="DE19" s="490"/>
      <c r="DF19" s="490"/>
      <c r="DG19" s="490"/>
      <c r="DH19" s="490"/>
      <c r="DI19" s="490"/>
      <c r="DJ19" s="490"/>
      <c r="DK19" s="490"/>
      <c r="DL19" s="490"/>
      <c r="DM19" s="490"/>
      <c r="DN19" s="490"/>
      <c r="DO19" s="490"/>
      <c r="DP19" s="490"/>
      <c r="DQ19" s="490"/>
      <c r="DR19" s="490"/>
      <c r="DS19" s="490"/>
      <c r="DT19" s="490"/>
      <c r="DU19" s="490"/>
      <c r="DV19" s="490"/>
      <c r="DW19" s="490"/>
      <c r="DX19" s="490"/>
      <c r="DY19" s="490"/>
      <c r="DZ19" s="490"/>
      <c r="EA19" s="490"/>
      <c r="EB19" s="490"/>
      <c r="EC19" s="490"/>
      <c r="ED19" s="490"/>
      <c r="EE19" s="490"/>
      <c r="EF19" s="490"/>
      <c r="EG19" s="490"/>
      <c r="EH19" s="490"/>
    </row>
    <row r="20" spans="1:138" ht="13.5" customHeight="1" x14ac:dyDescent="0.2">
      <c r="A20" s="99" t="s">
        <v>49</v>
      </c>
      <c r="B20" s="100" t="s">
        <v>108</v>
      </c>
      <c r="C20" s="101">
        <v>0.13059267438337677</v>
      </c>
      <c r="D20" s="102">
        <v>0.13024865232991062</v>
      </c>
      <c r="E20" s="102">
        <v>-2.6343135638390112E-3</v>
      </c>
      <c r="F20" s="102">
        <v>-1.4365638447194266E-3</v>
      </c>
      <c r="G20" s="102">
        <v>-1.472496303672187E-3</v>
      </c>
      <c r="H20" s="102">
        <v>-4.8121970687241521E-3</v>
      </c>
      <c r="I20" s="102">
        <v>-7.353057866978951E-4</v>
      </c>
      <c r="J20" s="102">
        <v>-5.2887537993921534E-3</v>
      </c>
      <c r="K20" s="103">
        <v>134.892</v>
      </c>
      <c r="L20" s="104">
        <v>232.0004501294122</v>
      </c>
      <c r="M20" s="102">
        <v>-5.3239963547412218E-3</v>
      </c>
      <c r="N20" s="102">
        <v>-1.0740299556718656E-2</v>
      </c>
      <c r="O20" s="105">
        <v>4158.164992</v>
      </c>
      <c r="P20" s="502">
        <v>194.90788799999791</v>
      </c>
      <c r="Q20" s="106">
        <f>P20/(E20*100)</f>
        <v>-739.88112377919322</v>
      </c>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0"/>
      <c r="CA20" s="490"/>
      <c r="CB20" s="490"/>
      <c r="CC20" s="490"/>
      <c r="CD20" s="490"/>
      <c r="CE20" s="490"/>
      <c r="CF20" s="490"/>
      <c r="CG20" s="490"/>
      <c r="CH20" s="490"/>
      <c r="CI20" s="490"/>
      <c r="CJ20" s="490"/>
      <c r="CK20" s="490"/>
      <c r="CL20" s="490"/>
      <c r="CM20" s="490"/>
      <c r="CN20" s="490"/>
      <c r="CO20" s="490"/>
      <c r="CP20" s="490"/>
      <c r="CQ20" s="490"/>
      <c r="CR20" s="490"/>
      <c r="CS20" s="490"/>
      <c r="CT20" s="490"/>
      <c r="CU20" s="490"/>
      <c r="CV20" s="490"/>
      <c r="CW20" s="490"/>
      <c r="CX20" s="490"/>
      <c r="CY20" s="490"/>
      <c r="CZ20" s="490"/>
      <c r="DA20" s="490"/>
      <c r="DB20" s="490"/>
      <c r="DC20" s="490"/>
      <c r="DD20" s="490"/>
      <c r="DE20" s="490"/>
      <c r="DF20" s="490"/>
      <c r="DG20" s="490"/>
      <c r="DH20" s="490"/>
      <c r="DI20" s="490"/>
      <c r="DJ20" s="490"/>
      <c r="DK20" s="490"/>
      <c r="DL20" s="490"/>
      <c r="DM20" s="490"/>
      <c r="DN20" s="490"/>
      <c r="DO20" s="490"/>
      <c r="DP20" s="490"/>
      <c r="DQ20" s="490"/>
      <c r="DR20" s="490"/>
      <c r="DS20" s="490"/>
      <c r="DT20" s="490"/>
      <c r="DU20" s="490"/>
      <c r="DV20" s="490"/>
      <c r="DW20" s="490"/>
      <c r="DX20" s="490"/>
      <c r="DY20" s="490"/>
      <c r="DZ20" s="490"/>
      <c r="EA20" s="490"/>
      <c r="EB20" s="490"/>
      <c r="EC20" s="490"/>
      <c r="ED20" s="490"/>
      <c r="EE20" s="490"/>
      <c r="EF20" s="490"/>
      <c r="EG20" s="490"/>
      <c r="EH20" s="490"/>
    </row>
    <row r="21" spans="1:138" ht="13.5" customHeight="1" x14ac:dyDescent="0.2">
      <c r="A21" s="107" t="s">
        <v>51</v>
      </c>
      <c r="B21" s="108" t="s">
        <v>109</v>
      </c>
      <c r="C21" s="109">
        <v>0.13059267438337677</v>
      </c>
      <c r="D21" s="109">
        <v>0.12976967548254478</v>
      </c>
      <c r="E21" s="109">
        <v>-6.3020296101444486E-3</v>
      </c>
      <c r="F21" s="109">
        <v>-8.2964856903744583E-3</v>
      </c>
      <c r="G21" s="110">
        <v>-1.2431731088379964E-2</v>
      </c>
      <c r="H21" s="109">
        <v>0</v>
      </c>
      <c r="I21" s="110">
        <v>0</v>
      </c>
      <c r="J21" s="110">
        <v>-2.0344478216818739E-2</v>
      </c>
      <c r="K21" s="111">
        <v>29.402000000000001</v>
      </c>
      <c r="L21" s="112">
        <v>2151.5985307121964</v>
      </c>
      <c r="M21" s="110">
        <v>-2.8298719363039743E-3</v>
      </c>
      <c r="N21" s="110">
        <v>-2.1285320939679192E-3</v>
      </c>
      <c r="O21" s="113">
        <v>3689.0941440000001</v>
      </c>
      <c r="P21" s="112">
        <v>62.239377999998396</v>
      </c>
      <c r="Q21" s="114">
        <f>P21/(E21*100)</f>
        <v>-98.760846664082578</v>
      </c>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0"/>
      <c r="BA21" s="490"/>
      <c r="BB21" s="490"/>
      <c r="BC21" s="490"/>
      <c r="BD21" s="490"/>
      <c r="BE21" s="490"/>
      <c r="BF21" s="490"/>
      <c r="BG21" s="490"/>
      <c r="BH21" s="490"/>
      <c r="BI21" s="490"/>
      <c r="BJ21" s="490"/>
      <c r="BK21" s="490"/>
      <c r="BL21" s="490"/>
      <c r="BM21" s="490"/>
      <c r="BN21" s="490"/>
      <c r="BO21" s="490"/>
      <c r="BP21" s="490"/>
      <c r="BQ21" s="490"/>
      <c r="BR21" s="490"/>
      <c r="BS21" s="490"/>
      <c r="BT21" s="490"/>
      <c r="BU21" s="490"/>
      <c r="BV21" s="490"/>
      <c r="BW21" s="490"/>
      <c r="BX21" s="490"/>
      <c r="BY21" s="490"/>
      <c r="BZ21" s="490"/>
      <c r="CA21" s="490"/>
      <c r="CB21" s="490"/>
      <c r="CC21" s="490"/>
      <c r="CD21" s="490"/>
      <c r="CE21" s="490"/>
      <c r="CF21" s="490"/>
      <c r="CG21" s="490"/>
      <c r="CH21" s="490"/>
      <c r="CI21" s="490"/>
      <c r="CJ21" s="490"/>
      <c r="CK21" s="490"/>
      <c r="CL21" s="490"/>
      <c r="CM21" s="490"/>
      <c r="CN21" s="490"/>
      <c r="CO21" s="490"/>
      <c r="CP21" s="490"/>
      <c r="CQ21" s="490"/>
      <c r="CR21" s="490"/>
      <c r="CS21" s="490"/>
      <c r="CT21" s="490"/>
      <c r="CU21" s="490"/>
      <c r="CV21" s="490"/>
      <c r="CW21" s="490"/>
      <c r="CX21" s="490"/>
      <c r="CY21" s="490"/>
      <c r="CZ21" s="490"/>
      <c r="DA21" s="490"/>
      <c r="DB21" s="490"/>
      <c r="DC21" s="490"/>
      <c r="DD21" s="490"/>
      <c r="DE21" s="490"/>
      <c r="DF21" s="490"/>
      <c r="DG21" s="490"/>
      <c r="DH21" s="490"/>
      <c r="DI21" s="490"/>
      <c r="DJ21" s="490"/>
      <c r="DK21" s="490"/>
      <c r="DL21" s="490"/>
      <c r="DM21" s="490"/>
      <c r="DN21" s="490"/>
      <c r="DO21" s="490"/>
      <c r="DP21" s="490"/>
      <c r="DQ21" s="490"/>
      <c r="DR21" s="490"/>
      <c r="DS21" s="490"/>
      <c r="DT21" s="490"/>
      <c r="DU21" s="490"/>
      <c r="DV21" s="490"/>
      <c r="DW21" s="490"/>
      <c r="DX21" s="490"/>
      <c r="DY21" s="490"/>
      <c r="DZ21" s="490"/>
      <c r="EA21" s="490"/>
      <c r="EB21" s="490"/>
      <c r="EC21" s="490"/>
      <c r="ED21" s="490"/>
      <c r="EE21" s="490"/>
      <c r="EF21" s="490"/>
      <c r="EG21" s="490"/>
      <c r="EH21" s="490"/>
    </row>
    <row r="22" spans="1:138" ht="13.5" customHeight="1" x14ac:dyDescent="0.2">
      <c r="A22" s="115" t="s">
        <v>53</v>
      </c>
      <c r="B22" s="116" t="s">
        <v>110</v>
      </c>
      <c r="C22" s="117">
        <v>0.13059267438337677</v>
      </c>
      <c r="D22" s="117">
        <v>0.12850074988795496</v>
      </c>
      <c r="E22" s="117">
        <v>-1.601869710762344E-2</v>
      </c>
      <c r="F22" s="117">
        <v>-1.0398613518197593E-2</v>
      </c>
      <c r="G22" s="118">
        <v>-1.2431731088379964E-2</v>
      </c>
      <c r="H22" s="117">
        <v>-2.5078950108158828E-2</v>
      </c>
      <c r="I22" s="118">
        <v>-1.5340912096573716E-2</v>
      </c>
      <c r="J22" s="118">
        <v>-2.0344478216818739E-2</v>
      </c>
      <c r="K22" s="119">
        <v>64.602000000000004</v>
      </c>
      <c r="L22" s="120">
        <v>2169.2672053496794</v>
      </c>
      <c r="M22" s="118">
        <v>-9.0651829823972501E-3</v>
      </c>
      <c r="N22" s="118">
        <v>-4.491397996445959E-3</v>
      </c>
      <c r="O22" s="121">
        <v>3689.0941440000001</v>
      </c>
      <c r="P22" s="120">
        <v>140.57633100000021</v>
      </c>
      <c r="Q22" s="122">
        <f>P22/(E22*100)</f>
        <v>-87.757655978836553</v>
      </c>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0"/>
      <c r="BH22" s="490"/>
      <c r="BI22" s="490"/>
      <c r="BJ22" s="490"/>
      <c r="BK22" s="490"/>
      <c r="BL22" s="490"/>
      <c r="BM22" s="490"/>
      <c r="BN22" s="490"/>
      <c r="BO22" s="490"/>
      <c r="BP22" s="490"/>
      <c r="BQ22" s="490"/>
      <c r="BR22" s="490"/>
      <c r="BS22" s="490"/>
      <c r="BT22" s="490"/>
      <c r="BU22" s="490"/>
      <c r="BV22" s="490"/>
      <c r="BW22" s="490"/>
      <c r="BX22" s="490"/>
      <c r="BY22" s="490"/>
      <c r="BZ22" s="490"/>
      <c r="CA22" s="490"/>
      <c r="CB22" s="490"/>
      <c r="CC22" s="490"/>
      <c r="CD22" s="490"/>
      <c r="CE22" s="490"/>
      <c r="CF22" s="490"/>
      <c r="CG22" s="490"/>
      <c r="CH22" s="490"/>
      <c r="CI22" s="490"/>
      <c r="CJ22" s="490"/>
      <c r="CK22" s="490"/>
      <c r="CL22" s="490"/>
      <c r="CM22" s="490"/>
      <c r="CN22" s="490"/>
      <c r="CO22" s="490"/>
      <c r="CP22" s="490"/>
      <c r="CQ22" s="490"/>
      <c r="CR22" s="490"/>
      <c r="CS22" s="490"/>
      <c r="CT22" s="490"/>
      <c r="CU22" s="490"/>
      <c r="CV22" s="490"/>
      <c r="CW22" s="490"/>
      <c r="CX22" s="490"/>
      <c r="CY22" s="490"/>
      <c r="CZ22" s="490"/>
      <c r="DA22" s="490"/>
      <c r="DB22" s="490"/>
      <c r="DC22" s="490"/>
      <c r="DD22" s="490"/>
      <c r="DE22" s="490"/>
      <c r="DF22" s="490"/>
      <c r="DG22" s="490"/>
      <c r="DH22" s="490"/>
      <c r="DI22" s="490"/>
      <c r="DJ22" s="490"/>
      <c r="DK22" s="490"/>
      <c r="DL22" s="490"/>
      <c r="DM22" s="490"/>
      <c r="DN22" s="490"/>
      <c r="DO22" s="490"/>
      <c r="DP22" s="490"/>
      <c r="DQ22" s="490"/>
      <c r="DR22" s="490"/>
      <c r="DS22" s="490"/>
      <c r="DT22" s="490"/>
      <c r="DU22" s="490"/>
      <c r="DV22" s="490"/>
      <c r="DW22" s="490"/>
      <c r="DX22" s="490"/>
      <c r="DY22" s="490"/>
      <c r="DZ22" s="490"/>
      <c r="EA22" s="490"/>
      <c r="EB22" s="490"/>
      <c r="EC22" s="490"/>
      <c r="ED22" s="490"/>
      <c r="EE22" s="490"/>
      <c r="EF22" s="490"/>
      <c r="EG22" s="490"/>
      <c r="EH22" s="490"/>
    </row>
    <row r="23" spans="1:138" s="129" customFormat="1" ht="13.5" customHeight="1" x14ac:dyDescent="0.2">
      <c r="A23" s="123" t="s">
        <v>55</v>
      </c>
      <c r="B23" s="124" t="s">
        <v>56</v>
      </c>
      <c r="C23" s="60">
        <v>0.13059267438337677</v>
      </c>
      <c r="D23" s="60">
        <v>0.13059267438337677</v>
      </c>
      <c r="E23" s="60">
        <v>0</v>
      </c>
      <c r="F23" s="60">
        <v>0</v>
      </c>
      <c r="G23" s="60">
        <v>0</v>
      </c>
      <c r="H23" s="60">
        <v>0</v>
      </c>
      <c r="I23" s="60">
        <v>0</v>
      </c>
      <c r="J23" s="60">
        <v>0</v>
      </c>
      <c r="K23" s="125">
        <v>0.47</v>
      </c>
      <c r="L23" s="126">
        <v>2009.2042553191488</v>
      </c>
      <c r="M23" s="60">
        <v>0</v>
      </c>
      <c r="N23" s="60">
        <v>-9.7639086879170695E-6</v>
      </c>
      <c r="O23" s="127">
        <v>1580.809608</v>
      </c>
      <c r="P23" s="503">
        <v>5.720976000004157</v>
      </c>
      <c r="Q23" s="128" t="str">
        <f>IFERROR(P23/(E23*100),"--")</f>
        <v>--</v>
      </c>
      <c r="R23" s="2"/>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490"/>
      <c r="BK23" s="490"/>
      <c r="BL23" s="490"/>
      <c r="BM23" s="490"/>
      <c r="BN23" s="490"/>
      <c r="BO23" s="490"/>
      <c r="BP23" s="490"/>
      <c r="BQ23" s="490"/>
      <c r="BR23" s="490"/>
      <c r="BS23" s="490"/>
      <c r="BT23" s="490"/>
      <c r="BU23" s="490"/>
      <c r="BV23" s="490"/>
      <c r="BW23" s="490"/>
      <c r="BX23" s="490"/>
      <c r="BY23" s="490"/>
      <c r="BZ23" s="490"/>
      <c r="CA23" s="490"/>
      <c r="CB23" s="490"/>
      <c r="CC23" s="490"/>
      <c r="CD23" s="490"/>
      <c r="CE23" s="490"/>
      <c r="CF23" s="490"/>
      <c r="CG23" s="490"/>
      <c r="CH23" s="490"/>
      <c r="CI23" s="490"/>
      <c r="CJ23" s="490"/>
      <c r="CK23" s="490"/>
      <c r="CL23" s="490"/>
      <c r="CM23" s="490"/>
      <c r="CN23" s="490"/>
      <c r="CO23" s="490"/>
      <c r="CP23" s="490"/>
      <c r="CQ23" s="490"/>
      <c r="CR23" s="490"/>
      <c r="CS23" s="490"/>
      <c r="CT23" s="490"/>
      <c r="CU23" s="490"/>
      <c r="CV23" s="490"/>
      <c r="CW23" s="490"/>
      <c r="CX23" s="490"/>
      <c r="CY23" s="490"/>
      <c r="CZ23" s="490"/>
      <c r="DA23" s="490"/>
      <c r="DB23" s="490"/>
      <c r="DC23" s="490"/>
      <c r="DD23" s="490"/>
      <c r="DE23" s="490"/>
      <c r="DF23" s="490"/>
      <c r="DG23" s="490"/>
      <c r="DH23" s="490"/>
      <c r="DI23" s="490"/>
      <c r="DJ23" s="490"/>
      <c r="DK23" s="490"/>
      <c r="DL23" s="490"/>
      <c r="DM23" s="490"/>
      <c r="DN23" s="490"/>
      <c r="DO23" s="490"/>
      <c r="DP23" s="490"/>
      <c r="DQ23" s="490"/>
      <c r="DR23" s="490"/>
      <c r="DS23" s="490"/>
      <c r="DT23" s="490"/>
      <c r="DU23" s="490"/>
      <c r="DV23" s="490"/>
      <c r="DW23" s="490"/>
      <c r="DX23" s="490"/>
      <c r="DY23" s="490"/>
      <c r="DZ23" s="490"/>
      <c r="EA23" s="490"/>
      <c r="EB23" s="490"/>
      <c r="EC23" s="490"/>
      <c r="ED23" s="490"/>
      <c r="EE23" s="490"/>
      <c r="EF23" s="490"/>
      <c r="EG23" s="490"/>
      <c r="EH23" s="490"/>
    </row>
    <row r="24" spans="1:138" s="137" customFormat="1" ht="13.5" customHeight="1" x14ac:dyDescent="0.2">
      <c r="A24" s="130" t="s">
        <v>57</v>
      </c>
      <c r="B24" s="131" t="s">
        <v>111</v>
      </c>
      <c r="C24" s="132">
        <v>0.13059267438337677</v>
      </c>
      <c r="D24" s="132">
        <v>0.13059267438337677</v>
      </c>
      <c r="E24" s="132">
        <v>0</v>
      </c>
      <c r="F24" s="132">
        <v>0</v>
      </c>
      <c r="G24" s="132">
        <v>0</v>
      </c>
      <c r="H24" s="132">
        <v>0</v>
      </c>
      <c r="I24" s="132">
        <v>0</v>
      </c>
      <c r="J24" s="132">
        <v>0</v>
      </c>
      <c r="K24" s="133">
        <v>0.53300000000000003</v>
      </c>
      <c r="L24" s="134">
        <v>1454.1069418386492</v>
      </c>
      <c r="M24" s="132">
        <v>0</v>
      </c>
      <c r="N24" s="132">
        <v>0</v>
      </c>
      <c r="O24" s="135">
        <v>1580.809608</v>
      </c>
      <c r="P24" s="504">
        <v>2.9865040000040608</v>
      </c>
      <c r="Q24" s="136" t="str">
        <f>IFERROR(P24/(E24*100),"--")</f>
        <v>--</v>
      </c>
      <c r="R24" s="2"/>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490"/>
      <c r="BK24" s="490"/>
      <c r="BL24" s="490"/>
      <c r="BM24" s="490"/>
      <c r="BN24" s="490"/>
      <c r="BO24" s="490"/>
      <c r="BP24" s="490"/>
      <c r="BQ24" s="490"/>
      <c r="BR24" s="490"/>
      <c r="BS24" s="490"/>
      <c r="BT24" s="490"/>
      <c r="BU24" s="490"/>
      <c r="BV24" s="490"/>
      <c r="BW24" s="490"/>
      <c r="BX24" s="490"/>
      <c r="BY24" s="490"/>
      <c r="BZ24" s="490"/>
      <c r="CA24" s="490"/>
      <c r="CB24" s="490"/>
      <c r="CC24" s="490"/>
      <c r="CD24" s="490"/>
      <c r="CE24" s="490"/>
      <c r="CF24" s="490"/>
      <c r="CG24" s="490"/>
      <c r="CH24" s="490"/>
      <c r="CI24" s="490"/>
      <c r="CJ24" s="490"/>
      <c r="CK24" s="490"/>
      <c r="CL24" s="490"/>
      <c r="CM24" s="490"/>
      <c r="CN24" s="490"/>
      <c r="CO24" s="490"/>
      <c r="CP24" s="490"/>
      <c r="CQ24" s="490"/>
      <c r="CR24" s="490"/>
      <c r="CS24" s="490"/>
      <c r="CT24" s="490"/>
      <c r="CU24" s="490"/>
      <c r="CV24" s="490"/>
      <c r="CW24" s="490"/>
      <c r="CX24" s="490"/>
      <c r="CY24" s="490"/>
      <c r="CZ24" s="490"/>
      <c r="DA24" s="490"/>
      <c r="DB24" s="490"/>
      <c r="DC24" s="490"/>
      <c r="DD24" s="490"/>
      <c r="DE24" s="490"/>
      <c r="DF24" s="490"/>
      <c r="DG24" s="490"/>
      <c r="DH24" s="490"/>
      <c r="DI24" s="490"/>
      <c r="DJ24" s="490"/>
      <c r="DK24" s="490"/>
      <c r="DL24" s="490"/>
      <c r="DM24" s="490"/>
      <c r="DN24" s="490"/>
      <c r="DO24" s="490"/>
      <c r="DP24" s="490"/>
      <c r="DQ24" s="490"/>
      <c r="DR24" s="490"/>
      <c r="DS24" s="490"/>
      <c r="DT24" s="490"/>
      <c r="DU24" s="490"/>
      <c r="DV24" s="490"/>
      <c r="DW24" s="490"/>
      <c r="DX24" s="490"/>
      <c r="DY24" s="490"/>
      <c r="DZ24" s="490"/>
      <c r="EA24" s="490"/>
      <c r="EB24" s="490"/>
      <c r="EC24" s="490"/>
      <c r="ED24" s="490"/>
      <c r="EE24" s="490"/>
      <c r="EF24" s="490"/>
      <c r="EG24" s="490"/>
      <c r="EH24" s="490"/>
    </row>
    <row r="25" spans="1:138" s="144" customFormat="1" ht="13.5" customHeight="1" x14ac:dyDescent="0.2">
      <c r="A25" s="138" t="s">
        <v>58</v>
      </c>
      <c r="B25" s="139" t="s">
        <v>59</v>
      </c>
      <c r="C25" s="69">
        <v>0.13059267438337677</v>
      </c>
      <c r="D25" s="69">
        <v>0.12674032844842048</v>
      </c>
      <c r="E25" s="69">
        <v>-2.9498943590412111E-2</v>
      </c>
      <c r="F25" s="69">
        <v>-2.0784047551581183E-2</v>
      </c>
      <c r="G25" s="69">
        <v>-1.6963881596813654E-2</v>
      </c>
      <c r="H25" s="69">
        <v>-1.8358069105926213E-2</v>
      </c>
      <c r="I25" s="69">
        <v>-4.6969640863957947E-2</v>
      </c>
      <c r="J25" s="69">
        <v>-2.8287740628166174E-2</v>
      </c>
      <c r="K25" s="140">
        <v>65.200999999999993</v>
      </c>
      <c r="L25" s="141">
        <v>2048.2968052637229</v>
      </c>
      <c r="M25" s="69">
        <v>-1.2525438013470993E-2</v>
      </c>
      <c r="N25" s="69">
        <v>-7.8794743111562909E-3</v>
      </c>
      <c r="O25" s="142">
        <v>1580.809608</v>
      </c>
      <c r="P25" s="505">
        <v>308.59584800000448</v>
      </c>
      <c r="Q25" s="143">
        <f t="shared" ref="Q25:Q36" si="0">P25/(E25*100)</f>
        <v>-104.61250825955199</v>
      </c>
      <c r="R25" s="2"/>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0"/>
      <c r="AX25" s="490"/>
      <c r="AY25" s="490"/>
      <c r="AZ25" s="490"/>
      <c r="BA25" s="490"/>
      <c r="BB25" s="490"/>
      <c r="BC25" s="490"/>
      <c r="BD25" s="490"/>
      <c r="BE25" s="490"/>
      <c r="BF25" s="490"/>
      <c r="BG25" s="490"/>
      <c r="BH25" s="490"/>
      <c r="BI25" s="490"/>
      <c r="BJ25" s="490"/>
      <c r="BK25" s="490"/>
      <c r="BL25" s="490"/>
      <c r="BM25" s="490"/>
      <c r="BN25" s="490"/>
      <c r="BO25" s="490"/>
      <c r="BP25" s="490"/>
      <c r="BQ25" s="490"/>
      <c r="BR25" s="490"/>
      <c r="BS25" s="490"/>
      <c r="BT25" s="490"/>
      <c r="BU25" s="490"/>
      <c r="BV25" s="490"/>
      <c r="BW25" s="490"/>
      <c r="BX25" s="490"/>
      <c r="BY25" s="490"/>
      <c r="BZ25" s="490"/>
      <c r="CA25" s="490"/>
      <c r="CB25" s="490"/>
      <c r="CC25" s="490"/>
      <c r="CD25" s="490"/>
      <c r="CE25" s="490"/>
      <c r="CF25" s="490"/>
      <c r="CG25" s="490"/>
      <c r="CH25" s="490"/>
      <c r="CI25" s="490"/>
      <c r="CJ25" s="490"/>
      <c r="CK25" s="490"/>
      <c r="CL25" s="490"/>
      <c r="CM25" s="490"/>
      <c r="CN25" s="490"/>
      <c r="CO25" s="490"/>
      <c r="CP25" s="490"/>
      <c r="CQ25" s="490"/>
      <c r="CR25" s="490"/>
      <c r="CS25" s="490"/>
      <c r="CT25" s="490"/>
      <c r="CU25" s="490"/>
      <c r="CV25" s="490"/>
      <c r="CW25" s="490"/>
      <c r="CX25" s="490"/>
      <c r="CY25" s="490"/>
      <c r="CZ25" s="490"/>
      <c r="DA25" s="490"/>
      <c r="DB25" s="490"/>
      <c r="DC25" s="490"/>
      <c r="DD25" s="490"/>
      <c r="DE25" s="490"/>
      <c r="DF25" s="490"/>
      <c r="DG25" s="490"/>
      <c r="DH25" s="490"/>
      <c r="DI25" s="490"/>
      <c r="DJ25" s="490"/>
      <c r="DK25" s="490"/>
      <c r="DL25" s="490"/>
      <c r="DM25" s="490"/>
      <c r="DN25" s="490"/>
      <c r="DO25" s="490"/>
      <c r="DP25" s="490"/>
      <c r="DQ25" s="490"/>
      <c r="DR25" s="490"/>
      <c r="DS25" s="490"/>
      <c r="DT25" s="490"/>
      <c r="DU25" s="490"/>
      <c r="DV25" s="490"/>
      <c r="DW25" s="490"/>
      <c r="DX25" s="490"/>
      <c r="DY25" s="490"/>
      <c r="DZ25" s="490"/>
      <c r="EA25" s="490"/>
      <c r="EB25" s="490"/>
      <c r="EC25" s="490"/>
      <c r="ED25" s="490"/>
      <c r="EE25" s="490"/>
      <c r="EF25" s="490"/>
      <c r="EG25" s="490"/>
      <c r="EH25" s="490"/>
    </row>
    <row r="26" spans="1:138" s="152" customFormat="1" ht="13.5" customHeight="1" x14ac:dyDescent="0.2">
      <c r="A26" s="145" t="s">
        <v>60</v>
      </c>
      <c r="B26" s="146" t="s">
        <v>61</v>
      </c>
      <c r="C26" s="147">
        <v>0.13059267438337677</v>
      </c>
      <c r="D26" s="147">
        <v>0.12007070729832521</v>
      </c>
      <c r="E26" s="147">
        <v>-8.057088297435859E-2</v>
      </c>
      <c r="F26" s="147">
        <v>-8.6292676819263128E-2</v>
      </c>
      <c r="G26" s="147">
        <v>-7.2110075133520482E-2</v>
      </c>
      <c r="H26" s="147">
        <v>-7.4554351220979406E-2</v>
      </c>
      <c r="I26" s="147">
        <v>-9.5505112755703919E-2</v>
      </c>
      <c r="J26" s="147">
        <v>-6.35460992907802E-2</v>
      </c>
      <c r="K26" s="148">
        <v>232.065</v>
      </c>
      <c r="L26" s="149">
        <v>2299.1618727511686</v>
      </c>
      <c r="M26" s="147">
        <v>-4.4955907443316998E-2</v>
      </c>
      <c r="N26" s="147">
        <v>-2.6714054170165414E-2</v>
      </c>
      <c r="O26" s="150">
        <v>1580.809608</v>
      </c>
      <c r="P26" s="506">
        <v>1122.7963120000022</v>
      </c>
      <c r="Q26" s="151">
        <f t="shared" si="0"/>
        <v>-139.35509585482987</v>
      </c>
      <c r="R26" s="2"/>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c r="AT26" s="490"/>
      <c r="AU26" s="490"/>
      <c r="AV26" s="490"/>
      <c r="AW26" s="490"/>
      <c r="AX26" s="490"/>
      <c r="AY26" s="490"/>
      <c r="AZ26" s="490"/>
      <c r="BA26" s="490"/>
      <c r="BB26" s="490"/>
      <c r="BC26" s="490"/>
      <c r="BD26" s="490"/>
      <c r="BE26" s="490"/>
      <c r="BF26" s="490"/>
      <c r="BG26" s="490"/>
      <c r="BH26" s="490"/>
      <c r="BI26" s="490"/>
      <c r="BJ26" s="490"/>
      <c r="BK26" s="490"/>
      <c r="BL26" s="490"/>
      <c r="BM26" s="490"/>
      <c r="BN26" s="490"/>
      <c r="BO26" s="490"/>
      <c r="BP26" s="490"/>
      <c r="BQ26" s="490"/>
      <c r="BR26" s="490"/>
      <c r="BS26" s="490"/>
      <c r="BT26" s="490"/>
      <c r="BU26" s="490"/>
      <c r="BV26" s="490"/>
      <c r="BW26" s="490"/>
      <c r="BX26" s="490"/>
      <c r="BY26" s="490"/>
      <c r="BZ26" s="490"/>
      <c r="CA26" s="490"/>
      <c r="CB26" s="490"/>
      <c r="CC26" s="490"/>
      <c r="CD26" s="490"/>
      <c r="CE26" s="490"/>
      <c r="CF26" s="490"/>
      <c r="CG26" s="490"/>
      <c r="CH26" s="490"/>
      <c r="CI26" s="490"/>
      <c r="CJ26" s="490"/>
      <c r="CK26" s="490"/>
      <c r="CL26" s="490"/>
      <c r="CM26" s="490"/>
      <c r="CN26" s="490"/>
      <c r="CO26" s="490"/>
      <c r="CP26" s="490"/>
      <c r="CQ26" s="490"/>
      <c r="CR26" s="490"/>
      <c r="CS26" s="490"/>
      <c r="CT26" s="490"/>
      <c r="CU26" s="490"/>
      <c r="CV26" s="490"/>
      <c r="CW26" s="490"/>
      <c r="CX26" s="490"/>
      <c r="CY26" s="490"/>
      <c r="CZ26" s="490"/>
      <c r="DA26" s="490"/>
      <c r="DB26" s="490"/>
      <c r="DC26" s="490"/>
      <c r="DD26" s="490"/>
      <c r="DE26" s="490"/>
      <c r="DF26" s="490"/>
      <c r="DG26" s="490"/>
      <c r="DH26" s="490"/>
      <c r="DI26" s="490"/>
      <c r="DJ26" s="490"/>
      <c r="DK26" s="490"/>
      <c r="DL26" s="490"/>
      <c r="DM26" s="490"/>
      <c r="DN26" s="490"/>
      <c r="DO26" s="490"/>
      <c r="DP26" s="490"/>
      <c r="DQ26" s="490"/>
      <c r="DR26" s="490"/>
      <c r="DS26" s="490"/>
      <c r="DT26" s="490"/>
      <c r="DU26" s="490"/>
      <c r="DV26" s="490"/>
      <c r="DW26" s="490"/>
      <c r="DX26" s="490"/>
      <c r="DY26" s="490"/>
      <c r="DZ26" s="490"/>
      <c r="EA26" s="490"/>
      <c r="EB26" s="490"/>
      <c r="EC26" s="490"/>
      <c r="ED26" s="490"/>
      <c r="EE26" s="490"/>
      <c r="EF26" s="490"/>
      <c r="EG26" s="490"/>
      <c r="EH26" s="490"/>
    </row>
    <row r="27" spans="1:138" s="160" customFormat="1" ht="13.5" customHeight="1" x14ac:dyDescent="0.2">
      <c r="A27" s="153" t="s">
        <v>62</v>
      </c>
      <c r="B27" s="154" t="s">
        <v>63</v>
      </c>
      <c r="C27" s="155">
        <v>0.13059267438337677</v>
      </c>
      <c r="D27" s="155">
        <v>0.10694053225770106</v>
      </c>
      <c r="E27" s="155">
        <v>-0.18111385066087907</v>
      </c>
      <c r="F27" s="155">
        <v>-0.18980435054793715</v>
      </c>
      <c r="G27" s="155">
        <v>-0.16875773211429948</v>
      </c>
      <c r="H27" s="155">
        <v>-0.19280021284717805</v>
      </c>
      <c r="I27" s="155">
        <v>-0.19614149610922729</v>
      </c>
      <c r="J27" s="155">
        <v>-0.13527862208713276</v>
      </c>
      <c r="K27" s="156">
        <v>273.29300000000001</v>
      </c>
      <c r="L27" s="157">
        <v>4035.632087173839</v>
      </c>
      <c r="M27" s="155">
        <v>-9.1467216653076888E-2</v>
      </c>
      <c r="N27" s="155">
        <v>-6.6453162530024076E-2</v>
      </c>
      <c r="O27" s="158">
        <v>1580.809608</v>
      </c>
      <c r="P27" s="507">
        <v>2085.3514479999976</v>
      </c>
      <c r="Q27" s="159">
        <f t="shared" si="0"/>
        <v>-115.14036283755286</v>
      </c>
      <c r="R27" s="2"/>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90"/>
      <c r="AW27" s="490"/>
      <c r="AX27" s="490"/>
      <c r="AY27" s="490"/>
      <c r="AZ27" s="490"/>
      <c r="BA27" s="490"/>
      <c r="BB27" s="490"/>
      <c r="BC27" s="490"/>
      <c r="BD27" s="490"/>
      <c r="BE27" s="490"/>
      <c r="BF27" s="490"/>
      <c r="BG27" s="490"/>
      <c r="BH27" s="490"/>
      <c r="BI27" s="490"/>
      <c r="BJ27" s="490"/>
      <c r="BK27" s="490"/>
      <c r="BL27" s="490"/>
      <c r="BM27" s="490"/>
      <c r="BN27" s="490"/>
      <c r="BO27" s="490"/>
      <c r="BP27" s="490"/>
      <c r="BQ27" s="490"/>
      <c r="BR27" s="490"/>
      <c r="BS27" s="490"/>
      <c r="BT27" s="490"/>
      <c r="BU27" s="490"/>
      <c r="BV27" s="490"/>
      <c r="BW27" s="490"/>
      <c r="BX27" s="490"/>
      <c r="BY27" s="490"/>
      <c r="BZ27" s="490"/>
      <c r="CA27" s="490"/>
      <c r="CB27" s="490"/>
      <c r="CC27" s="490"/>
      <c r="CD27" s="490"/>
      <c r="CE27" s="490"/>
      <c r="CF27" s="490"/>
      <c r="CG27" s="490"/>
      <c r="CH27" s="490"/>
      <c r="CI27" s="490"/>
      <c r="CJ27" s="490"/>
      <c r="CK27" s="490"/>
      <c r="CL27" s="490"/>
      <c r="CM27" s="490"/>
      <c r="CN27" s="490"/>
      <c r="CO27" s="490"/>
      <c r="CP27" s="490"/>
      <c r="CQ27" s="490"/>
      <c r="CR27" s="490"/>
      <c r="CS27" s="490"/>
      <c r="CT27" s="490"/>
      <c r="CU27" s="490"/>
      <c r="CV27" s="490"/>
      <c r="CW27" s="490"/>
      <c r="CX27" s="490"/>
      <c r="CY27" s="490"/>
      <c r="CZ27" s="490"/>
      <c r="DA27" s="490"/>
      <c r="DB27" s="490"/>
      <c r="DC27" s="490"/>
      <c r="DD27" s="490"/>
      <c r="DE27" s="490"/>
      <c r="DF27" s="490"/>
      <c r="DG27" s="490"/>
      <c r="DH27" s="490"/>
      <c r="DI27" s="490"/>
      <c r="DJ27" s="490"/>
      <c r="DK27" s="490"/>
      <c r="DL27" s="490"/>
      <c r="DM27" s="490"/>
      <c r="DN27" s="490"/>
      <c r="DO27" s="490"/>
      <c r="DP27" s="490"/>
      <c r="DQ27" s="490"/>
      <c r="DR27" s="490"/>
      <c r="DS27" s="490"/>
      <c r="DT27" s="490"/>
      <c r="DU27" s="490"/>
      <c r="DV27" s="490"/>
      <c r="DW27" s="490"/>
      <c r="DX27" s="490"/>
      <c r="DY27" s="490"/>
      <c r="DZ27" s="490"/>
      <c r="EA27" s="490"/>
      <c r="EB27" s="490"/>
      <c r="EC27" s="490"/>
      <c r="ED27" s="490"/>
      <c r="EE27" s="490"/>
      <c r="EF27" s="490"/>
      <c r="EG27" s="490"/>
      <c r="EH27" s="490"/>
    </row>
    <row r="28" spans="1:138" s="167" customFormat="1" ht="13.5" customHeight="1" x14ac:dyDescent="0.2">
      <c r="A28" s="161" t="s">
        <v>64</v>
      </c>
      <c r="B28" s="162" t="s">
        <v>112</v>
      </c>
      <c r="C28" s="88">
        <v>0.13059267438337677</v>
      </c>
      <c r="D28" s="88">
        <v>0.11545620479077</v>
      </c>
      <c r="E28" s="88">
        <v>-0.11590596229135422</v>
      </c>
      <c r="F28" s="88">
        <v>-0.13729728304920566</v>
      </c>
      <c r="G28" s="88">
        <v>-0.11123985395733393</v>
      </c>
      <c r="H28" s="88">
        <v>-5.3038277788702994E-2</v>
      </c>
      <c r="I28" s="88">
        <v>-0.14244830377121936</v>
      </c>
      <c r="J28" s="88">
        <v>-0.13353596757852085</v>
      </c>
      <c r="K28" s="163">
        <v>258.63600000000002</v>
      </c>
      <c r="L28" s="164">
        <v>4476.4069967057949</v>
      </c>
      <c r="M28" s="88">
        <v>-7.097291408289548E-2</v>
      </c>
      <c r="N28" s="88">
        <v>-5.7558241715323519E-2</v>
      </c>
      <c r="O28" s="165">
        <v>1580.809608</v>
      </c>
      <c r="P28" s="508">
        <v>2329.7699439999997</v>
      </c>
      <c r="Q28" s="166">
        <f t="shared" si="0"/>
        <v>-201.00518540570232</v>
      </c>
      <c r="R28" s="2"/>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c r="AR28" s="490"/>
      <c r="AS28" s="490"/>
      <c r="AT28" s="490"/>
      <c r="AU28" s="490"/>
      <c r="AV28" s="490"/>
      <c r="AW28" s="490"/>
      <c r="AX28" s="490"/>
      <c r="AY28" s="490"/>
      <c r="AZ28" s="490"/>
      <c r="BA28" s="490"/>
      <c r="BB28" s="490"/>
      <c r="BC28" s="490"/>
      <c r="BD28" s="490"/>
      <c r="BE28" s="490"/>
      <c r="BF28" s="490"/>
      <c r="BG28" s="490"/>
      <c r="BH28" s="490"/>
      <c r="BI28" s="490"/>
      <c r="BJ28" s="490"/>
      <c r="BK28" s="490"/>
      <c r="BL28" s="490"/>
      <c r="BM28" s="490"/>
      <c r="BN28" s="490"/>
      <c r="BO28" s="490"/>
      <c r="BP28" s="490"/>
      <c r="BQ28" s="490"/>
      <c r="BR28" s="490"/>
      <c r="BS28" s="490"/>
      <c r="BT28" s="490"/>
      <c r="BU28" s="490"/>
      <c r="BV28" s="490"/>
      <c r="BW28" s="490"/>
      <c r="BX28" s="490"/>
      <c r="BY28" s="490"/>
      <c r="BZ28" s="490"/>
      <c r="CA28" s="490"/>
      <c r="CB28" s="490"/>
      <c r="CC28" s="490"/>
      <c r="CD28" s="490"/>
      <c r="CE28" s="490"/>
      <c r="CF28" s="490"/>
      <c r="CG28" s="490"/>
      <c r="CH28" s="490"/>
      <c r="CI28" s="490"/>
      <c r="CJ28" s="490"/>
      <c r="CK28" s="490"/>
      <c r="CL28" s="490"/>
      <c r="CM28" s="490"/>
      <c r="CN28" s="490"/>
      <c r="CO28" s="490"/>
      <c r="CP28" s="490"/>
      <c r="CQ28" s="490"/>
      <c r="CR28" s="490"/>
      <c r="CS28" s="490"/>
      <c r="CT28" s="490"/>
      <c r="CU28" s="490"/>
      <c r="CV28" s="490"/>
      <c r="CW28" s="490"/>
      <c r="CX28" s="490"/>
      <c r="CY28" s="490"/>
      <c r="CZ28" s="490"/>
      <c r="DA28" s="490"/>
      <c r="DB28" s="490"/>
      <c r="DC28" s="490"/>
      <c r="DD28" s="490"/>
      <c r="DE28" s="490"/>
      <c r="DF28" s="490"/>
      <c r="DG28" s="490"/>
      <c r="DH28" s="490"/>
      <c r="DI28" s="490"/>
      <c r="DJ28" s="490"/>
      <c r="DK28" s="490"/>
      <c r="DL28" s="490"/>
      <c r="DM28" s="490"/>
      <c r="DN28" s="490"/>
      <c r="DO28" s="490"/>
      <c r="DP28" s="490"/>
      <c r="DQ28" s="490"/>
      <c r="DR28" s="490"/>
      <c r="DS28" s="490"/>
      <c r="DT28" s="490"/>
      <c r="DU28" s="490"/>
      <c r="DV28" s="490"/>
      <c r="DW28" s="490"/>
      <c r="DX28" s="490"/>
      <c r="DY28" s="490"/>
      <c r="DZ28" s="490"/>
      <c r="EA28" s="490"/>
      <c r="EB28" s="490"/>
      <c r="EC28" s="490"/>
      <c r="ED28" s="490"/>
      <c r="EE28" s="490"/>
      <c r="EF28" s="490"/>
      <c r="EG28" s="490"/>
      <c r="EH28" s="490"/>
    </row>
    <row r="29" spans="1:138" s="174" customFormat="1" ht="13.5" customHeight="1" x14ac:dyDescent="0.2">
      <c r="A29" s="168" t="s">
        <v>65</v>
      </c>
      <c r="B29" s="169" t="s">
        <v>113</v>
      </c>
      <c r="C29" s="90">
        <v>0.13059267438337677</v>
      </c>
      <c r="D29" s="90">
        <v>9.490702140498207E-2</v>
      </c>
      <c r="E29" s="90">
        <v>-0.27325922489062032</v>
      </c>
      <c r="F29" s="90">
        <v>-0.29421881898636587</v>
      </c>
      <c r="G29" s="90">
        <v>-0.30697927039015122</v>
      </c>
      <c r="H29" s="90">
        <v>-0.16397330156049367</v>
      </c>
      <c r="I29" s="90">
        <v>-0.27396753016605208</v>
      </c>
      <c r="J29" s="90">
        <v>-0.31195542046605884</v>
      </c>
      <c r="K29" s="170">
        <v>332.92399999999998</v>
      </c>
      <c r="L29" s="171">
        <v>7996.3895663875237</v>
      </c>
      <c r="M29" s="90">
        <v>-0.16607168552105966</v>
      </c>
      <c r="N29" s="90">
        <v>-0.13618699837919115</v>
      </c>
      <c r="O29" s="172">
        <v>1580.809608</v>
      </c>
      <c r="P29" s="509">
        <v>5007.9549360000019</v>
      </c>
      <c r="Q29" s="173">
        <f t="shared" si="0"/>
        <v>-183.2675525594635</v>
      </c>
      <c r="R29" s="2"/>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0"/>
      <c r="AQ29" s="490"/>
      <c r="AR29" s="490"/>
      <c r="AS29" s="490"/>
      <c r="AT29" s="490"/>
      <c r="AU29" s="490"/>
      <c r="AV29" s="490"/>
      <c r="AW29" s="490"/>
      <c r="AX29" s="490"/>
      <c r="AY29" s="490"/>
      <c r="AZ29" s="490"/>
      <c r="BA29" s="490"/>
      <c r="BB29" s="490"/>
      <c r="BC29" s="490"/>
      <c r="BD29" s="490"/>
      <c r="BE29" s="490"/>
      <c r="BF29" s="490"/>
      <c r="BG29" s="490"/>
      <c r="BH29" s="490"/>
      <c r="BI29" s="490"/>
      <c r="BJ29" s="490"/>
      <c r="BK29" s="490"/>
      <c r="BL29" s="490"/>
      <c r="BM29" s="490"/>
      <c r="BN29" s="490"/>
      <c r="BO29" s="490"/>
      <c r="BP29" s="490"/>
      <c r="BQ29" s="490"/>
      <c r="BR29" s="490"/>
      <c r="BS29" s="490"/>
      <c r="BT29" s="490"/>
      <c r="BU29" s="490"/>
      <c r="BV29" s="490"/>
      <c r="BW29" s="490"/>
      <c r="BX29" s="490"/>
      <c r="BY29" s="490"/>
      <c r="BZ29" s="490"/>
      <c r="CA29" s="490"/>
      <c r="CB29" s="490"/>
      <c r="CC29" s="490"/>
      <c r="CD29" s="490"/>
      <c r="CE29" s="490"/>
      <c r="CF29" s="490"/>
      <c r="CG29" s="490"/>
      <c r="CH29" s="490"/>
      <c r="CI29" s="490"/>
      <c r="CJ29" s="490"/>
      <c r="CK29" s="490"/>
      <c r="CL29" s="490"/>
      <c r="CM29" s="490"/>
      <c r="CN29" s="490"/>
      <c r="CO29" s="490"/>
      <c r="CP29" s="490"/>
      <c r="CQ29" s="490"/>
      <c r="CR29" s="490"/>
      <c r="CS29" s="490"/>
      <c r="CT29" s="490"/>
      <c r="CU29" s="490"/>
      <c r="CV29" s="490"/>
      <c r="CW29" s="490"/>
      <c r="CX29" s="490"/>
      <c r="CY29" s="490"/>
      <c r="CZ29" s="490"/>
      <c r="DA29" s="490"/>
      <c r="DB29" s="490"/>
      <c r="DC29" s="490"/>
      <c r="DD29" s="490"/>
      <c r="DE29" s="490"/>
      <c r="DF29" s="490"/>
      <c r="DG29" s="490"/>
      <c r="DH29" s="490"/>
      <c r="DI29" s="490"/>
      <c r="DJ29" s="490"/>
      <c r="DK29" s="490"/>
      <c r="DL29" s="490"/>
      <c r="DM29" s="490"/>
      <c r="DN29" s="490"/>
      <c r="DO29" s="490"/>
      <c r="DP29" s="490"/>
      <c r="DQ29" s="490"/>
      <c r="DR29" s="490"/>
      <c r="DS29" s="490"/>
      <c r="DT29" s="490"/>
      <c r="DU29" s="490"/>
      <c r="DV29" s="490"/>
      <c r="DW29" s="490"/>
      <c r="DX29" s="490"/>
      <c r="DY29" s="490"/>
      <c r="DZ29" s="490"/>
      <c r="EA29" s="490"/>
      <c r="EB29" s="490"/>
      <c r="EC29" s="490"/>
      <c r="ED29" s="490"/>
      <c r="EE29" s="490"/>
      <c r="EF29" s="490"/>
      <c r="EG29" s="490"/>
      <c r="EH29" s="490"/>
    </row>
    <row r="30" spans="1:138" s="182" customFormat="1" ht="13.5" customHeight="1" x14ac:dyDescent="0.2">
      <c r="A30" s="175" t="s">
        <v>66</v>
      </c>
      <c r="B30" s="176" t="s">
        <v>114</v>
      </c>
      <c r="C30" s="177">
        <v>0.13059267438337677</v>
      </c>
      <c r="D30" s="177">
        <v>8.4522512913346004E-2</v>
      </c>
      <c r="E30" s="177">
        <v>-0.35277753279471141</v>
      </c>
      <c r="F30" s="177">
        <v>-0.40341085066984733</v>
      </c>
      <c r="G30" s="177">
        <v>-0.29471651428743856</v>
      </c>
      <c r="H30" s="177">
        <v>-0.24839497032864066</v>
      </c>
      <c r="I30" s="177">
        <v>-0.4273449113136582</v>
      </c>
      <c r="J30" s="177">
        <v>-0.47179331306990885</v>
      </c>
      <c r="K30" s="178">
        <v>359.41</v>
      </c>
      <c r="L30" s="179">
        <v>10893.770345844579</v>
      </c>
      <c r="M30" s="177">
        <v>-0.34854497988940886</v>
      </c>
      <c r="N30" s="177">
        <v>-0.11078423714581428</v>
      </c>
      <c r="O30" s="180">
        <v>1580.809608</v>
      </c>
      <c r="P30" s="510">
        <v>8582.947240000005</v>
      </c>
      <c r="Q30" s="181">
        <f t="shared" si="0"/>
        <v>-243.29631119095671</v>
      </c>
      <c r="R30" s="2"/>
      <c r="S30" s="490"/>
      <c r="T30" s="490"/>
      <c r="U30" s="490"/>
      <c r="V30" s="490"/>
      <c r="W30" s="490"/>
      <c r="X30" s="490"/>
      <c r="Y30" s="490"/>
      <c r="Z30" s="490"/>
      <c r="AA30" s="490"/>
      <c r="AB30" s="490"/>
      <c r="AC30" s="490"/>
      <c r="AD30" s="490"/>
      <c r="AE30" s="490"/>
      <c r="AF30" s="490"/>
      <c r="AG30" s="490"/>
      <c r="AH30" s="490"/>
      <c r="AI30" s="490"/>
      <c r="AJ30" s="490"/>
      <c r="AK30" s="490"/>
      <c r="AL30" s="490"/>
      <c r="AM30" s="490"/>
      <c r="AN30" s="490"/>
      <c r="AO30" s="490"/>
      <c r="AP30" s="490"/>
      <c r="AQ30" s="490"/>
      <c r="AR30" s="490"/>
      <c r="AS30" s="490"/>
      <c r="AT30" s="490"/>
      <c r="AU30" s="490"/>
      <c r="AV30" s="490"/>
      <c r="AW30" s="490"/>
      <c r="AX30" s="490"/>
      <c r="AY30" s="490"/>
      <c r="AZ30" s="490"/>
      <c r="BA30" s="490"/>
      <c r="BB30" s="490"/>
      <c r="BC30" s="490"/>
      <c r="BD30" s="490"/>
      <c r="BE30" s="490"/>
      <c r="BF30" s="490"/>
      <c r="BG30" s="490"/>
      <c r="BH30" s="490"/>
      <c r="BI30" s="490"/>
      <c r="BJ30" s="490"/>
      <c r="BK30" s="490"/>
      <c r="BL30" s="490"/>
      <c r="BM30" s="490"/>
      <c r="BN30" s="490"/>
      <c r="BO30" s="490"/>
      <c r="BP30" s="490"/>
      <c r="BQ30" s="490"/>
      <c r="BR30" s="490"/>
      <c r="BS30" s="490"/>
      <c r="BT30" s="490"/>
      <c r="BU30" s="490"/>
      <c r="BV30" s="490"/>
      <c r="BW30" s="490"/>
      <c r="BX30" s="490"/>
      <c r="BY30" s="490"/>
      <c r="BZ30" s="490"/>
      <c r="CA30" s="490"/>
      <c r="CB30" s="490"/>
      <c r="CC30" s="490"/>
      <c r="CD30" s="490"/>
      <c r="CE30" s="490"/>
      <c r="CF30" s="490"/>
      <c r="CG30" s="490"/>
      <c r="CH30" s="490"/>
      <c r="CI30" s="490"/>
      <c r="CJ30" s="490"/>
      <c r="CK30" s="490"/>
      <c r="CL30" s="490"/>
      <c r="CM30" s="490"/>
      <c r="CN30" s="490"/>
      <c r="CO30" s="490"/>
      <c r="CP30" s="490"/>
      <c r="CQ30" s="490"/>
      <c r="CR30" s="490"/>
      <c r="CS30" s="490"/>
      <c r="CT30" s="490"/>
      <c r="CU30" s="490"/>
      <c r="CV30" s="490"/>
      <c r="CW30" s="490"/>
      <c r="CX30" s="490"/>
      <c r="CY30" s="490"/>
      <c r="CZ30" s="490"/>
      <c r="DA30" s="490"/>
      <c r="DB30" s="490"/>
      <c r="DC30" s="490"/>
      <c r="DD30" s="490"/>
      <c r="DE30" s="490"/>
      <c r="DF30" s="490"/>
      <c r="DG30" s="490"/>
      <c r="DH30" s="490"/>
      <c r="DI30" s="490"/>
      <c r="DJ30" s="490"/>
      <c r="DK30" s="490"/>
      <c r="DL30" s="490"/>
      <c r="DM30" s="490"/>
      <c r="DN30" s="490"/>
      <c r="DO30" s="490"/>
      <c r="DP30" s="490"/>
      <c r="DQ30" s="490"/>
      <c r="DR30" s="490"/>
      <c r="DS30" s="490"/>
      <c r="DT30" s="490"/>
      <c r="DU30" s="490"/>
      <c r="DV30" s="490"/>
      <c r="DW30" s="490"/>
      <c r="DX30" s="490"/>
      <c r="DY30" s="490"/>
      <c r="DZ30" s="490"/>
      <c r="EA30" s="490"/>
      <c r="EB30" s="490"/>
      <c r="EC30" s="490"/>
      <c r="ED30" s="490"/>
      <c r="EE30" s="490"/>
      <c r="EF30" s="490"/>
      <c r="EG30" s="490"/>
      <c r="EH30" s="490"/>
    </row>
    <row r="31" spans="1:138" s="190" customFormat="1" ht="13.5" customHeight="1" x14ac:dyDescent="0.2">
      <c r="A31" s="183" t="s">
        <v>67</v>
      </c>
      <c r="B31" s="184" t="s">
        <v>115</v>
      </c>
      <c r="C31" s="185">
        <v>0.13059267438337677</v>
      </c>
      <c r="D31" s="185">
        <v>7.4390387412899078E-2</v>
      </c>
      <c r="E31" s="185">
        <v>-0.43036324384847513</v>
      </c>
      <c r="F31" s="185">
        <v>-0.49534434698947621</v>
      </c>
      <c r="G31" s="185">
        <v>-0.30460155094897567</v>
      </c>
      <c r="H31" s="185">
        <v>-0.3866646615845547</v>
      </c>
      <c r="I31" s="185">
        <v>-0.54787687066553103</v>
      </c>
      <c r="J31" s="185">
        <v>-0.5502330293819655</v>
      </c>
      <c r="K31" s="186">
        <v>399.83699999999999</v>
      </c>
      <c r="L31" s="187">
        <v>14604.801456593563</v>
      </c>
      <c r="M31" s="185">
        <v>-0.50764682101916503</v>
      </c>
      <c r="N31" s="185">
        <v>-0.15251713565974734</v>
      </c>
      <c r="O31" s="188">
        <v>1580.809608</v>
      </c>
      <c r="P31" s="511">
        <v>14408.014808</v>
      </c>
      <c r="Q31" s="189">
        <f t="shared" si="0"/>
        <v>-334.78729919307096</v>
      </c>
      <c r="R31" s="2"/>
      <c r="S31" s="490"/>
      <c r="T31" s="490"/>
      <c r="U31" s="490"/>
      <c r="V31" s="490"/>
      <c r="W31" s="490"/>
      <c r="X31" s="490"/>
      <c r="Y31" s="490"/>
      <c r="Z31" s="490"/>
      <c r="AA31" s="490"/>
      <c r="AB31" s="490"/>
      <c r="AC31" s="490"/>
      <c r="AD31" s="490"/>
      <c r="AE31" s="490"/>
      <c r="AF31" s="490"/>
      <c r="AG31" s="490"/>
      <c r="AH31" s="490"/>
      <c r="AI31" s="490"/>
      <c r="AJ31" s="490"/>
      <c r="AK31" s="490"/>
      <c r="AL31" s="490"/>
      <c r="AM31" s="490"/>
      <c r="AN31" s="490"/>
      <c r="AO31" s="490"/>
      <c r="AP31" s="490"/>
      <c r="AQ31" s="490"/>
      <c r="AR31" s="490"/>
      <c r="AS31" s="490"/>
      <c r="AT31" s="490"/>
      <c r="AU31" s="490"/>
      <c r="AV31" s="490"/>
      <c r="AW31" s="490"/>
      <c r="AX31" s="490"/>
      <c r="AY31" s="490"/>
      <c r="AZ31" s="490"/>
      <c r="BA31" s="490"/>
      <c r="BB31" s="490"/>
      <c r="BC31" s="490"/>
      <c r="BD31" s="490"/>
      <c r="BE31" s="490"/>
      <c r="BF31" s="490"/>
      <c r="BG31" s="490"/>
      <c r="BH31" s="490"/>
      <c r="BI31" s="490"/>
      <c r="BJ31" s="490"/>
      <c r="BK31" s="490"/>
      <c r="BL31" s="490"/>
      <c r="BM31" s="490"/>
      <c r="BN31" s="490"/>
      <c r="BO31" s="490"/>
      <c r="BP31" s="490"/>
      <c r="BQ31" s="490"/>
      <c r="BR31" s="490"/>
      <c r="BS31" s="490"/>
      <c r="BT31" s="490"/>
      <c r="BU31" s="490"/>
      <c r="BV31" s="490"/>
      <c r="BW31" s="490"/>
      <c r="BX31" s="490"/>
      <c r="BY31" s="490"/>
      <c r="BZ31" s="490"/>
      <c r="CA31" s="490"/>
      <c r="CB31" s="490"/>
      <c r="CC31" s="490"/>
      <c r="CD31" s="490"/>
      <c r="CE31" s="490"/>
      <c r="CF31" s="490"/>
      <c r="CG31" s="490"/>
      <c r="CH31" s="490"/>
      <c r="CI31" s="490"/>
      <c r="CJ31" s="490"/>
      <c r="CK31" s="490"/>
      <c r="CL31" s="490"/>
      <c r="CM31" s="490"/>
      <c r="CN31" s="490"/>
      <c r="CO31" s="490"/>
      <c r="CP31" s="490"/>
      <c r="CQ31" s="490"/>
      <c r="CR31" s="490"/>
      <c r="CS31" s="490"/>
      <c r="CT31" s="490"/>
      <c r="CU31" s="490"/>
      <c r="CV31" s="490"/>
      <c r="CW31" s="490"/>
      <c r="CX31" s="490"/>
      <c r="CY31" s="490"/>
      <c r="CZ31" s="490"/>
      <c r="DA31" s="490"/>
      <c r="DB31" s="490"/>
      <c r="DC31" s="490"/>
      <c r="DD31" s="490"/>
      <c r="DE31" s="490"/>
      <c r="DF31" s="490"/>
      <c r="DG31" s="490"/>
      <c r="DH31" s="490"/>
      <c r="DI31" s="490"/>
      <c r="DJ31" s="490"/>
      <c r="DK31" s="490"/>
      <c r="DL31" s="490"/>
      <c r="DM31" s="490"/>
      <c r="DN31" s="490"/>
      <c r="DO31" s="490"/>
      <c r="DP31" s="490"/>
      <c r="DQ31" s="490"/>
      <c r="DR31" s="490"/>
      <c r="DS31" s="490"/>
      <c r="DT31" s="490"/>
      <c r="DU31" s="490"/>
      <c r="DV31" s="490"/>
      <c r="DW31" s="490"/>
      <c r="DX31" s="490"/>
      <c r="DY31" s="490"/>
      <c r="DZ31" s="490"/>
      <c r="EA31" s="490"/>
      <c r="EB31" s="490"/>
      <c r="EC31" s="490"/>
      <c r="ED31" s="490"/>
      <c r="EE31" s="490"/>
      <c r="EF31" s="490"/>
      <c r="EG31" s="490"/>
      <c r="EH31" s="490"/>
    </row>
    <row r="32" spans="1:138" s="196" customFormat="1" ht="25.5" x14ac:dyDescent="0.2">
      <c r="A32" s="191" t="s">
        <v>68</v>
      </c>
      <c r="B32" s="547" t="s">
        <v>129</v>
      </c>
      <c r="C32" s="74">
        <v>0.13059267438337677</v>
      </c>
      <c r="D32" s="74">
        <v>0.12540380026690504</v>
      </c>
      <c r="E32" s="74">
        <v>-3.9733270958514338E-2</v>
      </c>
      <c r="F32" s="74">
        <v>-3.2678532596160839E-2</v>
      </c>
      <c r="G32" s="74">
        <v>-1.7313901209981591E-2</v>
      </c>
      <c r="H32" s="74">
        <v>-7.0922067856605778E-2</v>
      </c>
      <c r="I32" s="74">
        <v>-4.6393034167914272E-2</v>
      </c>
      <c r="J32" s="74">
        <v>1.1894630192502455E-2</v>
      </c>
      <c r="K32" s="192">
        <v>175.673</v>
      </c>
      <c r="L32" s="193">
        <v>2210.0493530593772</v>
      </c>
      <c r="M32" s="74">
        <v>-3.1101183338700794E-2</v>
      </c>
      <c r="N32" s="74">
        <v>-1.8375676150676687E-2</v>
      </c>
      <c r="O32" s="194">
        <v>1580.809608</v>
      </c>
      <c r="P32" s="249">
        <v>922.03356000000349</v>
      </c>
      <c r="Q32" s="195">
        <f t="shared" si="0"/>
        <v>-232.05579046404267</v>
      </c>
      <c r="R32" s="2"/>
      <c r="S32" s="490"/>
      <c r="T32" s="490"/>
      <c r="U32" s="490"/>
      <c r="V32" s="490"/>
      <c r="W32" s="490"/>
      <c r="X32" s="490"/>
      <c r="Y32" s="490"/>
      <c r="Z32" s="490"/>
      <c r="AA32" s="490"/>
      <c r="AB32" s="490"/>
      <c r="AC32" s="490"/>
      <c r="AD32" s="490"/>
      <c r="AE32" s="490"/>
      <c r="AF32" s="490"/>
      <c r="AG32" s="490"/>
      <c r="AH32" s="490"/>
      <c r="AI32" s="490"/>
      <c r="AJ32" s="490"/>
      <c r="AK32" s="490"/>
      <c r="AL32" s="490"/>
      <c r="AM32" s="490"/>
      <c r="AN32" s="490"/>
      <c r="AO32" s="490"/>
      <c r="AP32" s="490"/>
      <c r="AQ32" s="490"/>
      <c r="AR32" s="490"/>
      <c r="AS32" s="490"/>
      <c r="AT32" s="490"/>
      <c r="AU32" s="490"/>
      <c r="AV32" s="490"/>
      <c r="AW32" s="490"/>
      <c r="AX32" s="490"/>
      <c r="AY32" s="490"/>
      <c r="AZ32" s="490"/>
      <c r="BA32" s="490"/>
      <c r="BB32" s="490"/>
      <c r="BC32" s="490"/>
      <c r="BD32" s="490"/>
      <c r="BE32" s="490"/>
      <c r="BF32" s="490"/>
      <c r="BG32" s="490"/>
      <c r="BH32" s="490"/>
      <c r="BI32" s="490"/>
      <c r="BJ32" s="490"/>
      <c r="BK32" s="490"/>
      <c r="BL32" s="490"/>
      <c r="BM32" s="490"/>
      <c r="BN32" s="490"/>
      <c r="BO32" s="490"/>
      <c r="BP32" s="490"/>
      <c r="BQ32" s="490"/>
      <c r="BR32" s="490"/>
      <c r="BS32" s="490"/>
      <c r="BT32" s="490"/>
      <c r="BU32" s="490"/>
      <c r="BV32" s="490"/>
      <c r="BW32" s="490"/>
      <c r="BX32" s="490"/>
      <c r="BY32" s="490"/>
      <c r="BZ32" s="490"/>
      <c r="CA32" s="490"/>
      <c r="CB32" s="490"/>
      <c r="CC32" s="490"/>
      <c r="CD32" s="490"/>
      <c r="CE32" s="490"/>
      <c r="CF32" s="490"/>
      <c r="CG32" s="490"/>
      <c r="CH32" s="490"/>
      <c r="CI32" s="490"/>
      <c r="CJ32" s="490"/>
      <c r="CK32" s="490"/>
      <c r="CL32" s="490"/>
      <c r="CM32" s="490"/>
      <c r="CN32" s="490"/>
      <c r="CO32" s="490"/>
      <c r="CP32" s="490"/>
      <c r="CQ32" s="490"/>
      <c r="CR32" s="490"/>
      <c r="CS32" s="490"/>
      <c r="CT32" s="490"/>
      <c r="CU32" s="490"/>
      <c r="CV32" s="490"/>
      <c r="CW32" s="490"/>
      <c r="CX32" s="490"/>
      <c r="CY32" s="490"/>
      <c r="CZ32" s="490"/>
      <c r="DA32" s="490"/>
      <c r="DB32" s="490"/>
      <c r="DC32" s="490"/>
      <c r="DD32" s="490"/>
      <c r="DE32" s="490"/>
      <c r="DF32" s="490"/>
      <c r="DG32" s="490"/>
      <c r="DH32" s="490"/>
      <c r="DI32" s="490"/>
      <c r="DJ32" s="490"/>
      <c r="DK32" s="490"/>
      <c r="DL32" s="490"/>
      <c r="DM32" s="490"/>
      <c r="DN32" s="490"/>
      <c r="DO32" s="490"/>
      <c r="DP32" s="490"/>
      <c r="DQ32" s="490"/>
      <c r="DR32" s="490"/>
      <c r="DS32" s="490"/>
      <c r="DT32" s="490"/>
      <c r="DU32" s="490"/>
      <c r="DV32" s="490"/>
      <c r="DW32" s="490"/>
      <c r="DX32" s="490"/>
      <c r="DY32" s="490"/>
      <c r="DZ32" s="490"/>
      <c r="EA32" s="490"/>
      <c r="EB32" s="490"/>
      <c r="EC32" s="490"/>
      <c r="ED32" s="490"/>
      <c r="EE32" s="490"/>
      <c r="EF32" s="490"/>
      <c r="EG32" s="490"/>
      <c r="EH32" s="490"/>
    </row>
    <row r="33" spans="1:138" s="202" customFormat="1" ht="25.5" x14ac:dyDescent="0.2">
      <c r="A33" s="197" t="s">
        <v>69</v>
      </c>
      <c r="B33" s="546" t="s">
        <v>128</v>
      </c>
      <c r="C33" s="80">
        <v>0.13059267438337677</v>
      </c>
      <c r="D33" s="80">
        <v>0.1004541892321598</v>
      </c>
      <c r="E33" s="80">
        <v>-0.23078235661780211</v>
      </c>
      <c r="F33" s="80">
        <v>-0.2390297263279979</v>
      </c>
      <c r="G33" s="80">
        <v>-0.1923780211822215</v>
      </c>
      <c r="H33" s="80">
        <v>-0.29128830381621112</v>
      </c>
      <c r="I33" s="80">
        <v>-0.23676317334701674</v>
      </c>
      <c r="J33" s="80">
        <v>-0.16719351570415408</v>
      </c>
      <c r="K33" s="198">
        <v>308.39499999999998</v>
      </c>
      <c r="L33" s="199">
        <v>5570.291347135978</v>
      </c>
      <c r="M33" s="80">
        <v>-0.13697128330923722</v>
      </c>
      <c r="N33" s="80">
        <v>-0.10063660684645281</v>
      </c>
      <c r="O33" s="200">
        <v>1580.809608</v>
      </c>
      <c r="P33" s="259">
        <v>3592.0798480000012</v>
      </c>
      <c r="Q33" s="201">
        <f t="shared" si="0"/>
        <v>-155.64794036438551</v>
      </c>
      <c r="R33" s="2"/>
      <c r="S33" s="490"/>
      <c r="T33" s="490"/>
      <c r="U33" s="490"/>
      <c r="V33" s="490"/>
      <c r="W33" s="490"/>
      <c r="X33" s="490"/>
      <c r="Y33" s="490"/>
      <c r="Z33" s="490"/>
      <c r="AA33" s="490"/>
      <c r="AB33" s="490"/>
      <c r="AC33" s="490"/>
      <c r="AD33" s="490"/>
      <c r="AE33" s="490"/>
      <c r="AF33" s="490"/>
      <c r="AG33" s="490"/>
      <c r="AH33" s="490"/>
      <c r="AI33" s="490"/>
      <c r="AJ33" s="490"/>
      <c r="AK33" s="490"/>
      <c r="AL33" s="490"/>
      <c r="AM33" s="490"/>
      <c r="AN33" s="490"/>
      <c r="AO33" s="490"/>
      <c r="AP33" s="490"/>
      <c r="AQ33" s="490"/>
      <c r="AR33" s="490"/>
      <c r="AS33" s="490"/>
      <c r="AT33" s="490"/>
      <c r="AU33" s="490"/>
      <c r="AV33" s="490"/>
      <c r="AW33" s="490"/>
      <c r="AX33" s="490"/>
      <c r="AY33" s="490"/>
      <c r="AZ33" s="490"/>
      <c r="BA33" s="490"/>
      <c r="BB33" s="490"/>
      <c r="BC33" s="490"/>
      <c r="BD33" s="490"/>
      <c r="BE33" s="490"/>
      <c r="BF33" s="490"/>
      <c r="BG33" s="490"/>
      <c r="BH33" s="490"/>
      <c r="BI33" s="490"/>
      <c r="BJ33" s="490"/>
      <c r="BK33" s="490"/>
      <c r="BL33" s="490"/>
      <c r="BM33" s="490"/>
      <c r="BN33" s="490"/>
      <c r="BO33" s="490"/>
      <c r="BP33" s="490"/>
      <c r="BQ33" s="490"/>
      <c r="BR33" s="490"/>
      <c r="BS33" s="490"/>
      <c r="BT33" s="490"/>
      <c r="BU33" s="490"/>
      <c r="BV33" s="490"/>
      <c r="BW33" s="490"/>
      <c r="BX33" s="490"/>
      <c r="BY33" s="490"/>
      <c r="BZ33" s="490"/>
      <c r="CA33" s="490"/>
      <c r="CB33" s="490"/>
      <c r="CC33" s="490"/>
      <c r="CD33" s="490"/>
      <c r="CE33" s="490"/>
      <c r="CF33" s="490"/>
      <c r="CG33" s="490"/>
      <c r="CH33" s="490"/>
      <c r="CI33" s="490"/>
      <c r="CJ33" s="490"/>
      <c r="CK33" s="490"/>
      <c r="CL33" s="490"/>
      <c r="CM33" s="490"/>
      <c r="CN33" s="490"/>
      <c r="CO33" s="490"/>
      <c r="CP33" s="490"/>
      <c r="CQ33" s="490"/>
      <c r="CR33" s="490"/>
      <c r="CS33" s="490"/>
      <c r="CT33" s="490"/>
      <c r="CU33" s="490"/>
      <c r="CV33" s="490"/>
      <c r="CW33" s="490"/>
      <c r="CX33" s="490"/>
      <c r="CY33" s="490"/>
      <c r="CZ33" s="490"/>
      <c r="DA33" s="490"/>
      <c r="DB33" s="490"/>
      <c r="DC33" s="490"/>
      <c r="DD33" s="490"/>
      <c r="DE33" s="490"/>
      <c r="DF33" s="490"/>
      <c r="DG33" s="490"/>
      <c r="DH33" s="490"/>
      <c r="DI33" s="490"/>
      <c r="DJ33" s="490"/>
      <c r="DK33" s="490"/>
      <c r="DL33" s="490"/>
      <c r="DM33" s="490"/>
      <c r="DN33" s="490"/>
      <c r="DO33" s="490"/>
      <c r="DP33" s="490"/>
      <c r="DQ33" s="490"/>
      <c r="DR33" s="490"/>
      <c r="DS33" s="490"/>
      <c r="DT33" s="490"/>
      <c r="DU33" s="490"/>
      <c r="DV33" s="490"/>
      <c r="DW33" s="490"/>
      <c r="DX33" s="490"/>
      <c r="DY33" s="490"/>
      <c r="DZ33" s="490"/>
      <c r="EA33" s="490"/>
      <c r="EB33" s="490"/>
      <c r="EC33" s="490"/>
      <c r="ED33" s="490"/>
      <c r="EE33" s="490"/>
      <c r="EF33" s="490"/>
      <c r="EG33" s="490"/>
      <c r="EH33" s="490"/>
    </row>
    <row r="34" spans="1:138" s="209" customFormat="1" ht="25.5" x14ac:dyDescent="0.2">
      <c r="A34" s="203" t="s">
        <v>71</v>
      </c>
      <c r="B34" s="548" t="s">
        <v>130</v>
      </c>
      <c r="C34" s="85">
        <v>0.13059267438337677</v>
      </c>
      <c r="D34" s="85">
        <v>7.6950772797720543E-2</v>
      </c>
      <c r="E34" s="85">
        <v>-0.41075735556330972</v>
      </c>
      <c r="F34" s="85">
        <v>-0.42904494863295795</v>
      </c>
      <c r="G34" s="85">
        <v>-0.40343381310159626</v>
      </c>
      <c r="H34" s="85">
        <v>-0.45912524436938246</v>
      </c>
      <c r="I34" s="85">
        <v>-0.41736802848119686</v>
      </c>
      <c r="J34" s="85">
        <v>-0.31209726443768998</v>
      </c>
      <c r="K34" s="205">
        <v>379.99</v>
      </c>
      <c r="L34" s="206">
        <v>8663.1490302376387</v>
      </c>
      <c r="M34" s="85">
        <v>-0.2458836669110544</v>
      </c>
      <c r="N34" s="85">
        <v>-0.19745552539592651</v>
      </c>
      <c r="O34" s="207">
        <v>1580.809608</v>
      </c>
      <c r="P34" s="254">
        <v>6755.6042320000015</v>
      </c>
      <c r="Q34" s="208">
        <f t="shared" si="0"/>
        <v>-164.46702999963117</v>
      </c>
      <c r="R34" s="2"/>
      <c r="S34" s="490"/>
      <c r="T34" s="490"/>
      <c r="U34" s="490"/>
      <c r="V34" s="490"/>
      <c r="W34" s="490"/>
      <c r="X34" s="490"/>
      <c r="Y34" s="490"/>
      <c r="Z34" s="490"/>
      <c r="AA34" s="490"/>
      <c r="AB34" s="490"/>
      <c r="AC34" s="490"/>
      <c r="AD34" s="490"/>
      <c r="AE34" s="490"/>
      <c r="AF34" s="490"/>
      <c r="AG34" s="490"/>
      <c r="AH34" s="490"/>
      <c r="AI34" s="490"/>
      <c r="AJ34" s="490"/>
      <c r="AK34" s="490"/>
      <c r="AL34" s="490"/>
      <c r="AM34" s="490"/>
      <c r="AN34" s="490"/>
      <c r="AO34" s="490"/>
      <c r="AP34" s="490"/>
      <c r="AQ34" s="490"/>
      <c r="AR34" s="490"/>
      <c r="AS34" s="490"/>
      <c r="AT34" s="490"/>
      <c r="AU34" s="490"/>
      <c r="AV34" s="490"/>
      <c r="AW34" s="490"/>
      <c r="AX34" s="490"/>
      <c r="AY34" s="490"/>
      <c r="AZ34" s="490"/>
      <c r="BA34" s="490"/>
      <c r="BB34" s="490"/>
      <c r="BC34" s="490"/>
      <c r="BD34" s="490"/>
      <c r="BE34" s="490"/>
      <c r="BF34" s="490"/>
      <c r="BG34" s="490"/>
      <c r="BH34" s="490"/>
      <c r="BI34" s="490"/>
      <c r="BJ34" s="490"/>
      <c r="BK34" s="490"/>
      <c r="BL34" s="490"/>
      <c r="BM34" s="490"/>
      <c r="BN34" s="490"/>
      <c r="BO34" s="490"/>
      <c r="BP34" s="490"/>
      <c r="BQ34" s="490"/>
      <c r="BR34" s="490"/>
      <c r="BS34" s="490"/>
      <c r="BT34" s="490"/>
      <c r="BU34" s="490"/>
      <c r="BV34" s="490"/>
      <c r="BW34" s="490"/>
      <c r="BX34" s="490"/>
      <c r="BY34" s="490"/>
      <c r="BZ34" s="490"/>
      <c r="CA34" s="490"/>
      <c r="CB34" s="490"/>
      <c r="CC34" s="490"/>
      <c r="CD34" s="490"/>
      <c r="CE34" s="490"/>
      <c r="CF34" s="490"/>
      <c r="CG34" s="490"/>
      <c r="CH34" s="490"/>
      <c r="CI34" s="490"/>
      <c r="CJ34" s="490"/>
      <c r="CK34" s="490"/>
      <c r="CL34" s="490"/>
      <c r="CM34" s="490"/>
      <c r="CN34" s="490"/>
      <c r="CO34" s="490"/>
      <c r="CP34" s="490"/>
      <c r="CQ34" s="490"/>
      <c r="CR34" s="490"/>
      <c r="CS34" s="490"/>
      <c r="CT34" s="490"/>
      <c r="CU34" s="490"/>
      <c r="CV34" s="490"/>
      <c r="CW34" s="490"/>
      <c r="CX34" s="490"/>
      <c r="CY34" s="490"/>
      <c r="CZ34" s="490"/>
      <c r="DA34" s="490"/>
      <c r="DB34" s="490"/>
      <c r="DC34" s="490"/>
      <c r="DD34" s="490"/>
      <c r="DE34" s="490"/>
      <c r="DF34" s="490"/>
      <c r="DG34" s="490"/>
      <c r="DH34" s="490"/>
      <c r="DI34" s="490"/>
      <c r="DJ34" s="490"/>
      <c r="DK34" s="490"/>
      <c r="DL34" s="490"/>
      <c r="DM34" s="490"/>
      <c r="DN34" s="490"/>
      <c r="DO34" s="490"/>
      <c r="DP34" s="490"/>
      <c r="DQ34" s="490"/>
      <c r="DR34" s="490"/>
      <c r="DS34" s="490"/>
      <c r="DT34" s="490"/>
      <c r="DU34" s="490"/>
      <c r="DV34" s="490"/>
      <c r="DW34" s="490"/>
      <c r="DX34" s="490"/>
      <c r="DY34" s="490"/>
      <c r="DZ34" s="490"/>
      <c r="EA34" s="490"/>
      <c r="EB34" s="490"/>
      <c r="EC34" s="490"/>
      <c r="ED34" s="490"/>
      <c r="EE34" s="490"/>
      <c r="EF34" s="490"/>
      <c r="EG34" s="490"/>
      <c r="EH34" s="490"/>
    </row>
    <row r="35" spans="1:138" s="216" customFormat="1" ht="25.5" x14ac:dyDescent="0.2">
      <c r="A35" s="210" t="s">
        <v>73</v>
      </c>
      <c r="B35" s="549" t="s">
        <v>131</v>
      </c>
      <c r="C35" s="211">
        <v>0.13059267438337677</v>
      </c>
      <c r="D35" s="211">
        <v>6.9096103336813611E-2</v>
      </c>
      <c r="E35" s="211">
        <v>-0.47090368075340605</v>
      </c>
      <c r="F35" s="211">
        <v>-0.50845134463693809</v>
      </c>
      <c r="G35" s="211">
        <v>-0.47982257626504937</v>
      </c>
      <c r="H35" s="211">
        <v>-0.5168831769754878</v>
      </c>
      <c r="I35" s="211">
        <v>-0.46943191015515484</v>
      </c>
      <c r="J35" s="211">
        <v>-0.37888551165146911</v>
      </c>
      <c r="K35" s="212">
        <v>401.637</v>
      </c>
      <c r="L35" s="213">
        <v>9549.7426780899168</v>
      </c>
      <c r="M35" s="211">
        <v>-0.28282274586653694</v>
      </c>
      <c r="N35" s="211">
        <v>-0.22082055888613336</v>
      </c>
      <c r="O35" s="214">
        <v>1580.809608</v>
      </c>
      <c r="P35" s="236">
        <v>7549.1331920000011</v>
      </c>
      <c r="Q35" s="215">
        <f t="shared" si="0"/>
        <v>-160.31161998823256</v>
      </c>
      <c r="R35" s="2"/>
      <c r="S35" s="490"/>
      <c r="T35" s="490"/>
      <c r="U35" s="490"/>
      <c r="V35" s="490"/>
      <c r="W35" s="490"/>
      <c r="X35" s="490"/>
      <c r="Y35" s="490"/>
      <c r="Z35" s="490"/>
      <c r="AA35" s="490"/>
      <c r="AB35" s="490"/>
      <c r="AC35" s="490"/>
      <c r="AD35" s="490"/>
      <c r="AE35" s="490"/>
      <c r="AF35" s="490"/>
      <c r="AG35" s="490"/>
      <c r="AH35" s="490"/>
      <c r="AI35" s="490"/>
      <c r="AJ35" s="490"/>
      <c r="AK35" s="490"/>
      <c r="AL35" s="490"/>
      <c r="AM35" s="490"/>
      <c r="AN35" s="490"/>
      <c r="AO35" s="490"/>
      <c r="AP35" s="490"/>
      <c r="AQ35" s="490"/>
      <c r="AR35" s="490"/>
      <c r="AS35" s="490"/>
      <c r="AT35" s="490"/>
      <c r="AU35" s="490"/>
      <c r="AV35" s="490"/>
      <c r="AW35" s="490"/>
      <c r="AX35" s="490"/>
      <c r="AY35" s="490"/>
      <c r="AZ35" s="490"/>
      <c r="BA35" s="490"/>
      <c r="BB35" s="490"/>
      <c r="BC35" s="490"/>
      <c r="BD35" s="490"/>
      <c r="BE35" s="490"/>
      <c r="BF35" s="490"/>
      <c r="BG35" s="490"/>
      <c r="BH35" s="490"/>
      <c r="BI35" s="490"/>
      <c r="BJ35" s="490"/>
      <c r="BK35" s="490"/>
      <c r="BL35" s="490"/>
      <c r="BM35" s="490"/>
      <c r="BN35" s="490"/>
      <c r="BO35" s="490"/>
      <c r="BP35" s="490"/>
      <c r="BQ35" s="490"/>
      <c r="BR35" s="490"/>
      <c r="BS35" s="490"/>
      <c r="BT35" s="490"/>
      <c r="BU35" s="490"/>
      <c r="BV35" s="490"/>
      <c r="BW35" s="490"/>
      <c r="BX35" s="490"/>
      <c r="BY35" s="490"/>
      <c r="BZ35" s="490"/>
      <c r="CA35" s="490"/>
      <c r="CB35" s="490"/>
      <c r="CC35" s="490"/>
      <c r="CD35" s="490"/>
      <c r="CE35" s="490"/>
      <c r="CF35" s="490"/>
      <c r="CG35" s="490"/>
      <c r="CH35" s="490"/>
      <c r="CI35" s="490"/>
      <c r="CJ35" s="490"/>
      <c r="CK35" s="490"/>
      <c r="CL35" s="490"/>
      <c r="CM35" s="490"/>
      <c r="CN35" s="490"/>
      <c r="CO35" s="490"/>
      <c r="CP35" s="490"/>
      <c r="CQ35" s="490"/>
      <c r="CR35" s="490"/>
      <c r="CS35" s="490"/>
      <c r="CT35" s="490"/>
      <c r="CU35" s="490"/>
      <c r="CV35" s="490"/>
      <c r="CW35" s="490"/>
      <c r="CX35" s="490"/>
      <c r="CY35" s="490"/>
      <c r="CZ35" s="490"/>
      <c r="DA35" s="490"/>
      <c r="DB35" s="490"/>
      <c r="DC35" s="490"/>
      <c r="DD35" s="490"/>
      <c r="DE35" s="490"/>
      <c r="DF35" s="490"/>
      <c r="DG35" s="490"/>
      <c r="DH35" s="490"/>
      <c r="DI35" s="490"/>
      <c r="DJ35" s="490"/>
      <c r="DK35" s="490"/>
      <c r="DL35" s="490"/>
      <c r="DM35" s="490"/>
      <c r="DN35" s="490"/>
      <c r="DO35" s="490"/>
      <c r="DP35" s="490"/>
      <c r="DQ35" s="490"/>
      <c r="DR35" s="490"/>
      <c r="DS35" s="490"/>
      <c r="DT35" s="490"/>
      <c r="DU35" s="490"/>
      <c r="DV35" s="490"/>
      <c r="DW35" s="490"/>
      <c r="DX35" s="490"/>
      <c r="DY35" s="490"/>
      <c r="DZ35" s="490"/>
      <c r="EA35" s="490"/>
      <c r="EB35" s="490"/>
      <c r="EC35" s="490"/>
      <c r="ED35" s="490"/>
      <c r="EE35" s="490"/>
      <c r="EF35" s="490"/>
      <c r="EG35" s="490"/>
      <c r="EH35" s="490"/>
    </row>
    <row r="36" spans="1:138" s="223" customFormat="1" ht="25.5" x14ac:dyDescent="0.2">
      <c r="A36" s="217" t="s">
        <v>75</v>
      </c>
      <c r="B36" s="550" t="s">
        <v>132</v>
      </c>
      <c r="C36" s="218">
        <v>0.13059267438337677</v>
      </c>
      <c r="D36" s="218">
        <v>4.0892554451379973E-2</v>
      </c>
      <c r="E36" s="218">
        <v>-0.68686946151869899</v>
      </c>
      <c r="F36" s="218">
        <v>-0.72707922847295903</v>
      </c>
      <c r="G36" s="218">
        <v>-0.66116290999064609</v>
      </c>
      <c r="H36" s="218">
        <v>-0.70388793133364957</v>
      </c>
      <c r="I36" s="218">
        <v>-0.74256362511042817</v>
      </c>
      <c r="J36" s="218">
        <v>-0.51809523809523805</v>
      </c>
      <c r="K36" s="219">
        <v>476.59500000000003</v>
      </c>
      <c r="L36" s="220">
        <v>15056.662365320661</v>
      </c>
      <c r="M36" s="218">
        <v>-0.48288989537011023</v>
      </c>
      <c r="N36" s="218">
        <v>-0.35478724442969017</v>
      </c>
      <c r="O36" s="221">
        <v>1580.809608</v>
      </c>
      <c r="P36" s="512">
        <v>14273.832296000008</v>
      </c>
      <c r="Q36" s="222">
        <f t="shared" si="0"/>
        <v>-207.80997111794616</v>
      </c>
      <c r="R36" s="2"/>
      <c r="S36" s="490"/>
      <c r="T36" s="490"/>
      <c r="U36" s="490"/>
      <c r="V36" s="490"/>
      <c r="W36" s="490"/>
      <c r="X36" s="490"/>
      <c r="Y36" s="490"/>
      <c r="Z36" s="490"/>
      <c r="AA36" s="490"/>
      <c r="AB36" s="490"/>
      <c r="AC36" s="490"/>
      <c r="AD36" s="490"/>
      <c r="AE36" s="490"/>
      <c r="AF36" s="490"/>
      <c r="AG36" s="490"/>
      <c r="AH36" s="490"/>
      <c r="AI36" s="490"/>
      <c r="AJ36" s="490"/>
      <c r="AK36" s="490"/>
      <c r="AL36" s="490"/>
      <c r="AM36" s="490"/>
      <c r="AN36" s="490"/>
      <c r="AO36" s="490"/>
      <c r="AP36" s="490"/>
      <c r="AQ36" s="490"/>
      <c r="AR36" s="490"/>
      <c r="AS36" s="490"/>
      <c r="AT36" s="490"/>
      <c r="AU36" s="490"/>
      <c r="AV36" s="490"/>
      <c r="AW36" s="490"/>
      <c r="AX36" s="490"/>
      <c r="AY36" s="490"/>
      <c r="AZ36" s="490"/>
      <c r="BA36" s="490"/>
      <c r="BB36" s="490"/>
      <c r="BC36" s="490"/>
      <c r="BD36" s="490"/>
      <c r="BE36" s="490"/>
      <c r="BF36" s="490"/>
      <c r="BG36" s="490"/>
      <c r="BH36" s="490"/>
      <c r="BI36" s="490"/>
      <c r="BJ36" s="490"/>
      <c r="BK36" s="490"/>
      <c r="BL36" s="490"/>
      <c r="BM36" s="490"/>
      <c r="BN36" s="490"/>
      <c r="BO36" s="490"/>
      <c r="BP36" s="490"/>
      <c r="BQ36" s="490"/>
      <c r="BR36" s="490"/>
      <c r="BS36" s="490"/>
      <c r="BT36" s="490"/>
      <c r="BU36" s="490"/>
      <c r="BV36" s="490"/>
      <c r="BW36" s="490"/>
      <c r="BX36" s="490"/>
      <c r="BY36" s="490"/>
      <c r="BZ36" s="490"/>
      <c r="CA36" s="490"/>
      <c r="CB36" s="490"/>
      <c r="CC36" s="490"/>
      <c r="CD36" s="490"/>
      <c r="CE36" s="490"/>
      <c r="CF36" s="490"/>
      <c r="CG36" s="490"/>
      <c r="CH36" s="490"/>
      <c r="CI36" s="490"/>
      <c r="CJ36" s="490"/>
      <c r="CK36" s="490"/>
      <c r="CL36" s="490"/>
      <c r="CM36" s="490"/>
      <c r="CN36" s="490"/>
      <c r="CO36" s="490"/>
      <c r="CP36" s="490"/>
      <c r="CQ36" s="490"/>
      <c r="CR36" s="490"/>
      <c r="CS36" s="490"/>
      <c r="CT36" s="490"/>
      <c r="CU36" s="490"/>
      <c r="CV36" s="490"/>
      <c r="CW36" s="490"/>
      <c r="CX36" s="490"/>
      <c r="CY36" s="490"/>
      <c r="CZ36" s="490"/>
      <c r="DA36" s="490"/>
      <c r="DB36" s="490"/>
      <c r="DC36" s="490"/>
      <c r="DD36" s="490"/>
      <c r="DE36" s="490"/>
      <c r="DF36" s="490"/>
      <c r="DG36" s="490"/>
      <c r="DH36" s="490"/>
      <c r="DI36" s="490"/>
      <c r="DJ36" s="490"/>
      <c r="DK36" s="490"/>
      <c r="DL36" s="490"/>
      <c r="DM36" s="490"/>
      <c r="DN36" s="490"/>
      <c r="DO36" s="490"/>
      <c r="DP36" s="490"/>
      <c r="DQ36" s="490"/>
      <c r="DR36" s="490"/>
      <c r="DS36" s="490"/>
      <c r="DT36" s="490"/>
      <c r="DU36" s="490"/>
      <c r="DV36" s="490"/>
      <c r="DW36" s="490"/>
      <c r="DX36" s="490"/>
      <c r="DY36" s="490"/>
      <c r="DZ36" s="490"/>
      <c r="EA36" s="490"/>
      <c r="EB36" s="490"/>
      <c r="EC36" s="490"/>
      <c r="ED36" s="490"/>
      <c r="EE36" s="490"/>
      <c r="EF36" s="490"/>
      <c r="EG36" s="490"/>
      <c r="EH36" s="490"/>
    </row>
    <row r="37" spans="1:138" ht="13.5" customHeight="1" x14ac:dyDescent="0.2">
      <c r="A37" s="224" t="s">
        <v>76</v>
      </c>
      <c r="B37" s="225" t="s">
        <v>117</v>
      </c>
      <c r="C37" s="88">
        <v>0.13059267438337677</v>
      </c>
      <c r="D37" s="88">
        <v>0.11253251809621101</v>
      </c>
      <c r="E37" s="88">
        <v>-0.13829379306642531</v>
      </c>
      <c r="F37" s="88">
        <v>-0.15491166450303465</v>
      </c>
      <c r="G37" s="88">
        <v>-0.11211490299025377</v>
      </c>
      <c r="H37" s="88">
        <v>-0.16427406387728904</v>
      </c>
      <c r="I37" s="88">
        <v>-0.16383036125203002</v>
      </c>
      <c r="J37" s="88">
        <v>-9.9777102330293813E-2</v>
      </c>
      <c r="K37" s="226">
        <v>135.07400000000001</v>
      </c>
      <c r="L37" s="164">
        <v>6545.4491612005268</v>
      </c>
      <c r="M37" s="88">
        <v>-0.11097483264014035</v>
      </c>
      <c r="N37" s="88">
        <v>-6.1063484934288967E-2</v>
      </c>
      <c r="O37" s="227">
        <v>7275.5747840000004</v>
      </c>
      <c r="P37" s="508">
        <v>2951.2134719999995</v>
      </c>
      <c r="Q37" s="228">
        <f>P37/(E37*100)</f>
        <v>-213.40173022678405</v>
      </c>
      <c r="S37" s="490"/>
      <c r="T37" s="490"/>
      <c r="U37" s="490"/>
      <c r="V37" s="490"/>
      <c r="W37" s="490"/>
      <c r="X37" s="490"/>
      <c r="Y37" s="490"/>
      <c r="Z37" s="490"/>
      <c r="AA37" s="490"/>
      <c r="AB37" s="490"/>
      <c r="AC37" s="490"/>
      <c r="AD37" s="490"/>
      <c r="AE37" s="490"/>
      <c r="AF37" s="490"/>
      <c r="AG37" s="490"/>
      <c r="AH37" s="490"/>
      <c r="AI37" s="490"/>
      <c r="AJ37" s="490"/>
      <c r="AK37" s="490"/>
      <c r="AL37" s="490"/>
      <c r="AM37" s="490"/>
      <c r="AN37" s="490"/>
      <c r="AO37" s="490"/>
      <c r="AP37" s="490"/>
      <c r="AQ37" s="490"/>
      <c r="AR37" s="490"/>
      <c r="AS37" s="490"/>
      <c r="AT37" s="490"/>
      <c r="AU37" s="490"/>
      <c r="AV37" s="490"/>
      <c r="AW37" s="490"/>
      <c r="AX37" s="490"/>
      <c r="AY37" s="490"/>
      <c r="AZ37" s="490"/>
      <c r="BA37" s="490"/>
      <c r="BB37" s="490"/>
      <c r="BC37" s="490"/>
      <c r="BD37" s="490"/>
      <c r="BE37" s="490"/>
      <c r="BF37" s="490"/>
      <c r="BG37" s="490"/>
      <c r="BH37" s="490"/>
      <c r="BI37" s="490"/>
      <c r="BJ37" s="490"/>
      <c r="BK37" s="490"/>
      <c r="BL37" s="490"/>
      <c r="BM37" s="490"/>
      <c r="BN37" s="490"/>
      <c r="BO37" s="490"/>
      <c r="BP37" s="490"/>
      <c r="BQ37" s="490"/>
      <c r="BR37" s="490"/>
      <c r="BS37" s="490"/>
      <c r="BT37" s="490"/>
      <c r="BU37" s="490"/>
      <c r="BV37" s="490"/>
      <c r="BW37" s="490"/>
      <c r="BX37" s="490"/>
      <c r="BY37" s="490"/>
      <c r="BZ37" s="490"/>
      <c r="CA37" s="490"/>
      <c r="CB37" s="490"/>
      <c r="CC37" s="490"/>
      <c r="CD37" s="490"/>
      <c r="CE37" s="490"/>
      <c r="CF37" s="490"/>
      <c r="CG37" s="490"/>
      <c r="CH37" s="490"/>
      <c r="CI37" s="490"/>
      <c r="CJ37" s="490"/>
      <c r="CK37" s="490"/>
      <c r="CL37" s="490"/>
      <c r="CM37" s="490"/>
      <c r="CN37" s="490"/>
      <c r="CO37" s="490"/>
      <c r="CP37" s="490"/>
      <c r="CQ37" s="490"/>
      <c r="CR37" s="490"/>
      <c r="CS37" s="490"/>
      <c r="CT37" s="490"/>
      <c r="CU37" s="490"/>
      <c r="CV37" s="490"/>
      <c r="CW37" s="490"/>
      <c r="CX37" s="490"/>
      <c r="CY37" s="490"/>
      <c r="CZ37" s="490"/>
      <c r="DA37" s="490"/>
      <c r="DB37" s="490"/>
      <c r="DC37" s="490"/>
      <c r="DD37" s="490"/>
      <c r="DE37" s="490"/>
      <c r="DF37" s="490"/>
      <c r="DG37" s="490"/>
      <c r="DH37" s="490"/>
      <c r="DI37" s="490"/>
      <c r="DJ37" s="490"/>
      <c r="DK37" s="490"/>
      <c r="DL37" s="490"/>
      <c r="DM37" s="490"/>
      <c r="DN37" s="490"/>
      <c r="DO37" s="490"/>
      <c r="DP37" s="490"/>
      <c r="DQ37" s="490"/>
      <c r="DR37" s="490"/>
      <c r="DS37" s="490"/>
      <c r="DT37" s="490"/>
      <c r="DU37" s="490"/>
      <c r="DV37" s="490"/>
      <c r="DW37" s="490"/>
      <c r="DX37" s="490"/>
      <c r="DY37" s="490"/>
      <c r="DZ37" s="490"/>
      <c r="EA37" s="490"/>
      <c r="EB37" s="490"/>
      <c r="EC37" s="490"/>
      <c r="ED37" s="490"/>
      <c r="EE37" s="490"/>
      <c r="EF37" s="490"/>
      <c r="EG37" s="490"/>
      <c r="EH37" s="490"/>
    </row>
    <row r="38" spans="1:138" ht="15" customHeight="1" x14ac:dyDescent="0.2">
      <c r="A38" s="229" t="s">
        <v>77</v>
      </c>
      <c r="B38" s="169" t="s">
        <v>116</v>
      </c>
      <c r="C38" s="90">
        <v>0.13059267438337677</v>
      </c>
      <c r="D38" s="90">
        <v>0.11014189031855842</v>
      </c>
      <c r="E38" s="90">
        <v>-0.156599779898692</v>
      </c>
      <c r="F38" s="90">
        <v>-0.16899394402672804</v>
      </c>
      <c r="G38" s="90">
        <v>-0.11329772788992486</v>
      </c>
      <c r="H38" s="90">
        <v>-0.17437273705276063</v>
      </c>
      <c r="I38" s="90">
        <v>-0.20498632542835529</v>
      </c>
      <c r="J38" s="90">
        <v>-0.11065856129685914</v>
      </c>
      <c r="K38" s="230">
        <v>152.602</v>
      </c>
      <c r="L38" s="171">
        <v>6767.0148490845468</v>
      </c>
      <c r="M38" s="90">
        <v>-0.12469251694154568</v>
      </c>
      <c r="N38" s="90">
        <v>-6.6462926438711989E-2</v>
      </c>
      <c r="O38" s="231">
        <v>7275.5747840000004</v>
      </c>
      <c r="P38" s="509">
        <v>3271.6837439999981</v>
      </c>
      <c r="Q38" s="232">
        <f>P38/(E38*100)</f>
        <v>-208.92007294751789</v>
      </c>
    </row>
    <row r="39" spans="1:138" ht="15" x14ac:dyDescent="0.2">
      <c r="A39" s="233" t="s">
        <v>78</v>
      </c>
      <c r="B39" s="234" t="s">
        <v>119</v>
      </c>
      <c r="C39" s="211">
        <v>0.13059267438337677</v>
      </c>
      <c r="D39" s="211">
        <v>8.7897885040549031E-2</v>
      </c>
      <c r="E39" s="211">
        <v>-0.32693096718036418</v>
      </c>
      <c r="F39" s="211">
        <v>-0.34830742466276998</v>
      </c>
      <c r="G39" s="211">
        <v>-0.27238767689568816</v>
      </c>
      <c r="H39" s="211">
        <v>-0.35340729001584786</v>
      </c>
      <c r="I39" s="211">
        <v>-0.34610684680776782</v>
      </c>
      <c r="J39" s="211">
        <v>-0.35138804457953393</v>
      </c>
      <c r="K39" s="212">
        <v>470.44900000000001</v>
      </c>
      <c r="L39" s="213">
        <v>6304.9554787022607</v>
      </c>
      <c r="M39" s="211">
        <v>-0.31380744537250843</v>
      </c>
      <c r="N39" s="211">
        <v>-0.17700990060340963</v>
      </c>
      <c r="O39" s="235">
        <v>0</v>
      </c>
      <c r="P39" s="236">
        <v>8853.9656959999993</v>
      </c>
      <c r="Q39" s="237">
        <f>P39/(E39*100)</f>
        <v>-270.82064976473657</v>
      </c>
    </row>
    <row r="40" spans="1:138" ht="15" x14ac:dyDescent="0.2">
      <c r="A40" s="238" t="s">
        <v>79</v>
      </c>
      <c r="B40" s="239" t="s">
        <v>120</v>
      </c>
      <c r="C40" s="240">
        <v>0.13059267438337677</v>
      </c>
      <c r="D40" s="240">
        <v>6.3855400570365525E-2</v>
      </c>
      <c r="E40" s="240">
        <v>-0.51103382427939825</v>
      </c>
      <c r="F40" s="240">
        <v>-0.54946590137791518</v>
      </c>
      <c r="G40" s="240">
        <v>-0.46618991581424829</v>
      </c>
      <c r="H40" s="240">
        <v>-0.52936481312249117</v>
      </c>
      <c r="I40" s="240">
        <v>-0.54325872712749357</v>
      </c>
      <c r="J40" s="240">
        <v>-0.49890577507598788</v>
      </c>
      <c r="K40" s="241">
        <v>470.44900000000001</v>
      </c>
      <c r="L40" s="242">
        <v>12607.29643383236</v>
      </c>
      <c r="M40" s="240">
        <v>-0.46868229377222614</v>
      </c>
      <c r="N40" s="240">
        <v>-0.29942100021480605</v>
      </c>
      <c r="O40" s="243">
        <v>0</v>
      </c>
      <c r="P40" s="244">
        <v>17705.922431999999</v>
      </c>
      <c r="Q40" s="245">
        <f t="shared" ref="Q40:Q44" si="1">P40/(E40*100)</f>
        <v>-346.47261278579504</v>
      </c>
    </row>
    <row r="41" spans="1:138" ht="15" x14ac:dyDescent="0.2">
      <c r="A41" s="246" t="s">
        <v>80</v>
      </c>
      <c r="B41" s="247" t="s">
        <v>121</v>
      </c>
      <c r="C41" s="74">
        <v>0.13059267438337677</v>
      </c>
      <c r="D41" s="74">
        <v>0.11264769287393619</v>
      </c>
      <c r="E41" s="74">
        <v>-0.13741185402758552</v>
      </c>
      <c r="F41" s="74">
        <v>-0.14092164137303867</v>
      </c>
      <c r="G41" s="74">
        <v>-0.11666515796143762</v>
      </c>
      <c r="H41" s="74">
        <v>-0.16245792219510216</v>
      </c>
      <c r="I41" s="74">
        <v>-0.14792871236847813</v>
      </c>
      <c r="J41" s="74">
        <v>-0.13864235055724414</v>
      </c>
      <c r="K41" s="192">
        <v>470.44900000000001</v>
      </c>
      <c r="L41" s="193">
        <v>3044.6658405055596</v>
      </c>
      <c r="M41" s="74">
        <v>-0.12118429797934818</v>
      </c>
      <c r="N41" s="74">
        <v>-7.5806987053057176E-2</v>
      </c>
      <c r="O41" s="248">
        <v>0</v>
      </c>
      <c r="P41" s="249">
        <v>3895.3972480000011</v>
      </c>
      <c r="Q41" s="250">
        <f t="shared" si="1"/>
        <v>-283.48334833019555</v>
      </c>
    </row>
    <row r="42" spans="1:138" ht="15" x14ac:dyDescent="0.2">
      <c r="A42" s="251" t="s">
        <v>81</v>
      </c>
      <c r="B42" s="252" t="s">
        <v>122</v>
      </c>
      <c r="C42" s="85">
        <v>0.13059267438337677</v>
      </c>
      <c r="D42" s="85">
        <v>9.7638416296730299E-2</v>
      </c>
      <c r="E42" s="85">
        <v>-0.25234384885865579</v>
      </c>
      <c r="F42" s="85">
        <v>-0.26140190179965866</v>
      </c>
      <c r="G42" s="85">
        <v>-0.19787574303732544</v>
      </c>
      <c r="H42" s="85">
        <v>-0.28777169826598958</v>
      </c>
      <c r="I42" s="85">
        <v>-0.27747478006951021</v>
      </c>
      <c r="J42" s="85">
        <v>-0.27580547112462012</v>
      </c>
      <c r="K42" s="205">
        <v>470.44900000000001</v>
      </c>
      <c r="L42" s="206">
        <v>6086.6959011497529</v>
      </c>
      <c r="M42" s="85">
        <v>-0.24864501894575286</v>
      </c>
      <c r="N42" s="85">
        <v>-0.13779804331269904</v>
      </c>
      <c r="O42" s="253">
        <v>0</v>
      </c>
      <c r="P42" s="254">
        <v>7788.7962879999977</v>
      </c>
      <c r="Q42" s="255">
        <f t="shared" si="1"/>
        <v>-308.65806015199126</v>
      </c>
    </row>
    <row r="43" spans="1:138" ht="15" x14ac:dyDescent="0.2">
      <c r="A43" s="256" t="s">
        <v>82</v>
      </c>
      <c r="B43" s="257" t="s">
        <v>123</v>
      </c>
      <c r="C43" s="80">
        <v>0.13059267438337677</v>
      </c>
      <c r="D43" s="80">
        <v>0.10669340724549503</v>
      </c>
      <c r="E43" s="80">
        <v>-0.18300618507682456</v>
      </c>
      <c r="F43" s="80">
        <v>-0.21175478250555185</v>
      </c>
      <c r="G43" s="80">
        <v>-0.14695392414230107</v>
      </c>
      <c r="H43" s="80">
        <v>-0.19282334841000839</v>
      </c>
      <c r="I43" s="80">
        <v>-0.21504255780614381</v>
      </c>
      <c r="J43" s="80">
        <v>-0.14441742654508616</v>
      </c>
      <c r="K43" s="198">
        <v>352.54199999999997</v>
      </c>
      <c r="L43" s="199">
        <v>4559.2581876769291</v>
      </c>
      <c r="M43" s="80">
        <v>-0.16505759097729941</v>
      </c>
      <c r="N43" s="80">
        <v>-0.13138315530473163</v>
      </c>
      <c r="O43" s="258">
        <v>0</v>
      </c>
      <c r="P43" s="259">
        <v>6198.7065599999987</v>
      </c>
      <c r="Q43" s="260">
        <f t="shared" si="1"/>
        <v>-338.71568643419511</v>
      </c>
    </row>
    <row r="44" spans="1:138" ht="15" customHeight="1" x14ac:dyDescent="0.2">
      <c r="A44" s="261" t="s">
        <v>83</v>
      </c>
      <c r="B44" s="262" t="s">
        <v>124</v>
      </c>
      <c r="C44" s="263">
        <v>0.13059267438337677</v>
      </c>
      <c r="D44" s="263">
        <v>0.10582233539396034</v>
      </c>
      <c r="E44" s="263">
        <v>-0.18967632837274576</v>
      </c>
      <c r="F44" s="263">
        <v>-0.21930662730393868</v>
      </c>
      <c r="G44" s="263">
        <v>-0.14695392414230107</v>
      </c>
      <c r="H44" s="263">
        <v>-0.19889643365298973</v>
      </c>
      <c r="I44" s="263">
        <v>-0.22680745039330924</v>
      </c>
      <c r="J44" s="263">
        <v>-0.15920972644376899</v>
      </c>
      <c r="K44" s="264">
        <v>360.14800000000002</v>
      </c>
      <c r="L44" s="265">
        <v>4693.4593555982538</v>
      </c>
      <c r="M44" s="263">
        <v>-0.17425296177274702</v>
      </c>
      <c r="N44" s="263">
        <v>-0.13483957898025739</v>
      </c>
      <c r="O44" s="266">
        <v>0</v>
      </c>
      <c r="P44" s="267">
        <v>6596.4578560000009</v>
      </c>
      <c r="Q44" s="268">
        <f t="shared" si="1"/>
        <v>-347.77443830718067</v>
      </c>
    </row>
    <row r="45" spans="1:138" x14ac:dyDescent="0.2">
      <c r="A45" s="269"/>
      <c r="K45" s="270"/>
      <c r="L45" s="271"/>
      <c r="O45" s="272"/>
      <c r="P45" s="279"/>
      <c r="Q45" s="273"/>
    </row>
    <row r="46" spans="1:138" x14ac:dyDescent="0.2">
      <c r="B46" s="275" t="s">
        <v>84</v>
      </c>
    </row>
    <row r="47" spans="1:138" ht="25.5" x14ac:dyDescent="0.2">
      <c r="B47" s="276" t="s">
        <v>85</v>
      </c>
    </row>
    <row r="48" spans="1:138" x14ac:dyDescent="0.2">
      <c r="B48" s="276" t="s">
        <v>86</v>
      </c>
    </row>
    <row r="49" spans="2:8" ht="396.6" customHeight="1" x14ac:dyDescent="0.2">
      <c r="B49" s="604" t="s">
        <v>118</v>
      </c>
      <c r="C49" s="604"/>
      <c r="D49" s="604"/>
      <c r="E49" s="604"/>
      <c r="F49" s="604"/>
      <c r="G49" s="604"/>
      <c r="H49" s="604"/>
    </row>
    <row r="50" spans="2:8" ht="16.5" customHeight="1" x14ac:dyDescent="0.2">
      <c r="C50" s="269"/>
      <c r="D50" s="269"/>
      <c r="E50" s="269"/>
      <c r="F50" s="269"/>
      <c r="G50" s="269"/>
      <c r="H50" s="269"/>
    </row>
  </sheetData>
  <mergeCells count="1">
    <mergeCell ref="B49:H4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DAFCC-8FC5-4E82-A6AD-F2BECADACA18}">
  <dimension ref="A2:D16"/>
  <sheetViews>
    <sheetView workbookViewId="0">
      <selection sqref="A1:A1048576"/>
    </sheetView>
  </sheetViews>
  <sheetFormatPr defaultRowHeight="15" x14ac:dyDescent="0.25"/>
  <cols>
    <col min="1" max="1" width="10.28515625" customWidth="1"/>
    <col min="2" max="2" width="83.85546875" customWidth="1"/>
    <col min="3" max="3" width="17.140625" customWidth="1"/>
    <col min="4" max="4" width="15.42578125" bestFit="1" customWidth="1"/>
  </cols>
  <sheetData>
    <row r="2" spans="1:4" ht="14.45" customHeight="1" x14ac:dyDescent="0.25">
      <c r="A2" s="605" t="s">
        <v>136</v>
      </c>
      <c r="B2" s="605"/>
      <c r="C2" s="605"/>
    </row>
    <row r="4" spans="1:4" ht="45" x14ac:dyDescent="0.25">
      <c r="A4" s="579" t="s">
        <v>2</v>
      </c>
      <c r="B4" s="580" t="s">
        <v>3</v>
      </c>
      <c r="C4" s="581" t="s">
        <v>6</v>
      </c>
      <c r="D4" s="582" t="s">
        <v>15</v>
      </c>
    </row>
    <row r="5" spans="1:4" s="586" customFormat="1" ht="12.75" x14ac:dyDescent="0.2">
      <c r="A5" s="602"/>
      <c r="B5" s="601"/>
      <c r="C5" s="600"/>
      <c r="D5" s="599"/>
    </row>
    <row r="6" spans="1:4" x14ac:dyDescent="0.25">
      <c r="A6" s="602"/>
      <c r="B6" s="598"/>
      <c r="C6" s="600"/>
      <c r="D6" s="597"/>
    </row>
    <row r="7" spans="1:4" x14ac:dyDescent="0.25">
      <c r="A7" s="602"/>
      <c r="B7" s="601"/>
      <c r="C7" s="596"/>
      <c r="D7" s="595"/>
    </row>
    <row r="8" spans="1:4" ht="15" customHeight="1" x14ac:dyDescent="0.25">
      <c r="A8" s="594"/>
      <c r="B8" s="593"/>
      <c r="C8" s="600"/>
      <c r="D8" s="592"/>
    </row>
    <row r="9" spans="1:4" x14ac:dyDescent="0.25">
      <c r="A9" s="591"/>
      <c r="B9" s="590"/>
      <c r="C9" s="600"/>
      <c r="D9" s="592"/>
    </row>
    <row r="10" spans="1:4" x14ac:dyDescent="0.25">
      <c r="A10" s="589"/>
      <c r="B10" s="593"/>
      <c r="C10" s="600"/>
      <c r="D10" s="592"/>
    </row>
    <row r="11" spans="1:4" s="586" customFormat="1" ht="12.75" x14ac:dyDescent="0.2">
      <c r="A11" s="589"/>
      <c r="B11" s="588"/>
      <c r="C11" s="600"/>
      <c r="D11" s="592"/>
    </row>
    <row r="12" spans="1:4" x14ac:dyDescent="0.25">
      <c r="A12" s="589"/>
      <c r="B12" s="593"/>
      <c r="C12" s="600"/>
      <c r="D12" s="592"/>
    </row>
    <row r="13" spans="1:4" x14ac:dyDescent="0.25">
      <c r="A13" s="602"/>
      <c r="B13" s="601"/>
      <c r="C13" s="600"/>
      <c r="D13" s="597"/>
    </row>
    <row r="14" spans="1:4" x14ac:dyDescent="0.25">
      <c r="A14" s="602"/>
      <c r="B14" s="598"/>
      <c r="C14" s="596"/>
      <c r="D14" s="595"/>
    </row>
    <row r="15" spans="1:4" x14ac:dyDescent="0.25">
      <c r="A15" s="587"/>
      <c r="B15" s="588"/>
      <c r="C15" s="600"/>
      <c r="D15" s="592"/>
    </row>
    <row r="16" spans="1:4" x14ac:dyDescent="0.25">
      <c r="A16" s="583" t="s">
        <v>87</v>
      </c>
      <c r="B16" s="584"/>
      <c r="C16" s="603">
        <f>SUBTOTAL(109,Table2325[Child Poverty Reduction Effect (%) ages 0-17])</f>
        <v>0</v>
      </c>
      <c r="D16" s="585">
        <f>SUBTOTAL(109,Table2325[Additional Annual Cost ($millions)])</f>
        <v>0</v>
      </c>
    </row>
  </sheetData>
  <mergeCells count="1">
    <mergeCell ref="A2:C2"/>
  </mergeCell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05B8-2175-4E6D-931A-1079D7CF758D}">
  <dimension ref="A2:D16"/>
  <sheetViews>
    <sheetView workbookViewId="0">
      <selection activeCell="D4" sqref="D4"/>
    </sheetView>
  </sheetViews>
  <sheetFormatPr defaultRowHeight="15" x14ac:dyDescent="0.25"/>
  <cols>
    <col min="1" max="1" width="10.28515625" customWidth="1"/>
    <col min="2" max="2" width="83.85546875" customWidth="1"/>
    <col min="3" max="3" width="17.140625" customWidth="1"/>
    <col min="4" max="4" width="15.42578125" bestFit="1" customWidth="1"/>
  </cols>
  <sheetData>
    <row r="2" spans="1:4" ht="14.45" customHeight="1" x14ac:dyDescent="0.25">
      <c r="A2" s="605" t="s">
        <v>135</v>
      </c>
      <c r="B2" s="605"/>
      <c r="C2" s="605"/>
    </row>
    <row r="4" spans="1:4" ht="45" x14ac:dyDescent="0.25">
      <c r="A4" s="579" t="s">
        <v>2</v>
      </c>
      <c r="B4" s="580" t="s">
        <v>3</v>
      </c>
      <c r="C4" s="581" t="s">
        <v>6</v>
      </c>
      <c r="D4" s="582" t="s">
        <v>15</v>
      </c>
    </row>
    <row r="5" spans="1:4" s="586" customFormat="1" ht="12.75" x14ac:dyDescent="0.2">
      <c r="A5" s="602"/>
      <c r="B5" s="601"/>
      <c r="C5" s="600"/>
      <c r="D5" s="599"/>
    </row>
    <row r="6" spans="1:4" x14ac:dyDescent="0.25">
      <c r="A6" s="602"/>
      <c r="B6" s="598"/>
      <c r="C6" s="600"/>
      <c r="D6" s="597"/>
    </row>
    <row r="7" spans="1:4" x14ac:dyDescent="0.25">
      <c r="A7" s="602"/>
      <c r="B7" s="601"/>
      <c r="C7" s="596"/>
      <c r="D7" s="595"/>
    </row>
    <row r="8" spans="1:4" ht="15" customHeight="1" x14ac:dyDescent="0.25">
      <c r="A8" s="594"/>
      <c r="B8" s="593"/>
      <c r="C8" s="600"/>
      <c r="D8" s="592"/>
    </row>
    <row r="9" spans="1:4" x14ac:dyDescent="0.25">
      <c r="A9" s="591"/>
      <c r="B9" s="590"/>
      <c r="C9" s="600"/>
      <c r="D9" s="592"/>
    </row>
    <row r="10" spans="1:4" x14ac:dyDescent="0.25">
      <c r="A10" s="589"/>
      <c r="B10" s="593"/>
      <c r="C10" s="600"/>
      <c r="D10" s="592"/>
    </row>
    <row r="11" spans="1:4" s="586" customFormat="1" ht="12.75" x14ac:dyDescent="0.2">
      <c r="A11" s="589"/>
      <c r="B11" s="588"/>
      <c r="C11" s="600"/>
      <c r="D11" s="592"/>
    </row>
    <row r="12" spans="1:4" x14ac:dyDescent="0.25">
      <c r="A12" s="589"/>
      <c r="B12" s="593"/>
      <c r="C12" s="600"/>
      <c r="D12" s="592"/>
    </row>
    <row r="13" spans="1:4" x14ac:dyDescent="0.25">
      <c r="A13" s="602"/>
      <c r="B13" s="601"/>
      <c r="C13" s="600"/>
      <c r="D13" s="597"/>
    </row>
    <row r="14" spans="1:4" x14ac:dyDescent="0.25">
      <c r="A14" s="602"/>
      <c r="B14" s="598"/>
      <c r="C14" s="596"/>
      <c r="D14" s="595"/>
    </row>
    <row r="15" spans="1:4" x14ac:dyDescent="0.25">
      <c r="A15" s="587"/>
      <c r="B15" s="588"/>
      <c r="C15" s="600"/>
      <c r="D15" s="592"/>
    </row>
    <row r="16" spans="1:4" x14ac:dyDescent="0.25">
      <c r="A16" s="583" t="s">
        <v>87</v>
      </c>
      <c r="B16" s="584"/>
      <c r="C16" s="603">
        <f>SUBTOTAL(109,Table2326[Child Poverty Reduction Effect (%) ages 0-17])</f>
        <v>0</v>
      </c>
      <c r="D16" s="585">
        <f>SUBTOTAL(109,Table2326[Additional Annual Cost ($millions)])</f>
        <v>0</v>
      </c>
    </row>
  </sheetData>
  <mergeCells count="1">
    <mergeCell ref="A2:C2"/>
  </mergeCell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533C5-4CD4-46C4-855B-94DE92AD218D}">
  <dimension ref="A2:D16"/>
  <sheetViews>
    <sheetView workbookViewId="0">
      <selection activeCell="D4" sqref="D4"/>
    </sheetView>
  </sheetViews>
  <sheetFormatPr defaultRowHeight="15" x14ac:dyDescent="0.25"/>
  <cols>
    <col min="1" max="1" width="10.28515625" customWidth="1"/>
    <col min="2" max="2" width="83.85546875" customWidth="1"/>
    <col min="3" max="3" width="17.140625" customWidth="1"/>
    <col min="4" max="4" width="15.42578125" bestFit="1" customWidth="1"/>
  </cols>
  <sheetData>
    <row r="2" spans="1:4" ht="14.45" customHeight="1" x14ac:dyDescent="0.25">
      <c r="A2" s="605" t="s">
        <v>134</v>
      </c>
      <c r="B2" s="605"/>
      <c r="C2" s="605"/>
    </row>
    <row r="4" spans="1:4" ht="45" x14ac:dyDescent="0.25">
      <c r="A4" s="579" t="s">
        <v>2</v>
      </c>
      <c r="B4" s="580" t="s">
        <v>3</v>
      </c>
      <c r="C4" s="581" t="s">
        <v>6</v>
      </c>
      <c r="D4" s="582" t="s">
        <v>15</v>
      </c>
    </row>
    <row r="5" spans="1:4" s="586" customFormat="1" ht="12.75" x14ac:dyDescent="0.2">
      <c r="A5" s="602"/>
      <c r="B5" s="601"/>
      <c r="C5" s="600"/>
      <c r="D5" s="599"/>
    </row>
    <row r="6" spans="1:4" x14ac:dyDescent="0.25">
      <c r="A6" s="602"/>
      <c r="B6" s="598"/>
      <c r="C6" s="600"/>
      <c r="D6" s="597"/>
    </row>
    <row r="7" spans="1:4" x14ac:dyDescent="0.25">
      <c r="A7" s="602"/>
      <c r="B7" s="601"/>
      <c r="C7" s="596"/>
      <c r="D7" s="595"/>
    </row>
    <row r="8" spans="1:4" ht="15" customHeight="1" x14ac:dyDescent="0.25">
      <c r="A8" s="594"/>
      <c r="B8" s="593"/>
      <c r="C8" s="600"/>
      <c r="D8" s="592"/>
    </row>
    <row r="9" spans="1:4" x14ac:dyDescent="0.25">
      <c r="A9" s="591"/>
      <c r="B9" s="590"/>
      <c r="C9" s="600"/>
      <c r="D9" s="592"/>
    </row>
    <row r="10" spans="1:4" x14ac:dyDescent="0.25">
      <c r="A10" s="589"/>
      <c r="B10" s="593"/>
      <c r="C10" s="600"/>
      <c r="D10" s="592"/>
    </row>
    <row r="11" spans="1:4" s="586" customFormat="1" ht="12.75" x14ac:dyDescent="0.2">
      <c r="A11" s="589"/>
      <c r="B11" s="588"/>
      <c r="C11" s="600"/>
      <c r="D11" s="592"/>
    </row>
    <row r="12" spans="1:4" x14ac:dyDescent="0.25">
      <c r="A12" s="589"/>
      <c r="B12" s="593"/>
      <c r="C12" s="600"/>
      <c r="D12" s="592"/>
    </row>
    <row r="13" spans="1:4" x14ac:dyDescent="0.25">
      <c r="A13" s="602"/>
      <c r="B13" s="601"/>
      <c r="C13" s="600"/>
      <c r="D13" s="597"/>
    </row>
    <row r="14" spans="1:4" x14ac:dyDescent="0.25">
      <c r="A14" s="602"/>
      <c r="B14" s="598"/>
      <c r="C14" s="596"/>
      <c r="D14" s="595"/>
    </row>
    <row r="15" spans="1:4" x14ac:dyDescent="0.25">
      <c r="A15" s="587"/>
      <c r="B15" s="588"/>
      <c r="C15" s="600"/>
      <c r="D15" s="592"/>
    </row>
    <row r="16" spans="1:4" x14ac:dyDescent="0.25">
      <c r="A16" s="583" t="s">
        <v>87</v>
      </c>
      <c r="B16" s="584"/>
      <c r="C16" s="603">
        <f>SUBTOTAL(109,Table2327[Child Poverty Reduction Effect (%) ages 0-17])</f>
        <v>0</v>
      </c>
      <c r="D16" s="585">
        <f>SUBTOTAL(109,Table2327[Additional Annual Cost ($millions)])</f>
        <v>0</v>
      </c>
    </row>
  </sheetData>
  <mergeCells count="1">
    <mergeCell ref="A2:C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C64B6-3A59-494A-8347-4249832EBB21}">
  <dimension ref="A1:BU48"/>
  <sheetViews>
    <sheetView zoomScale="68" workbookViewId="0">
      <selection activeCell="K45" sqref="K45"/>
    </sheetView>
  </sheetViews>
  <sheetFormatPr defaultColWidth="8.7109375" defaultRowHeight="12.75" x14ac:dyDescent="0.2"/>
  <cols>
    <col min="1" max="1" width="9.42578125" style="316" customWidth="1"/>
    <col min="2" max="2" width="90" style="301" customWidth="1"/>
    <col min="3" max="3" width="15.5703125" style="317" customWidth="1"/>
    <col min="4" max="4" width="15.5703125" style="525" customWidth="1"/>
    <col min="5" max="16384" width="8.7109375" style="301"/>
  </cols>
  <sheetData>
    <row r="1" spans="1:6" x14ac:dyDescent="0.2">
      <c r="A1" s="318" t="s">
        <v>0</v>
      </c>
    </row>
    <row r="2" spans="1:6" x14ac:dyDescent="0.2">
      <c r="A2" s="319" t="s">
        <v>1</v>
      </c>
      <c r="C2" s="320"/>
      <c r="D2" s="526"/>
    </row>
    <row r="3" spans="1:6" ht="63.75" customHeight="1" x14ac:dyDescent="0.2">
      <c r="A3" s="318" t="s">
        <v>2</v>
      </c>
      <c r="B3" s="319" t="s">
        <v>3</v>
      </c>
      <c r="C3" s="321" t="s">
        <v>6</v>
      </c>
      <c r="D3" s="527" t="s">
        <v>15</v>
      </c>
    </row>
    <row r="4" spans="1:6" ht="13.5" customHeight="1" x14ac:dyDescent="0.2">
      <c r="A4" s="322" t="s">
        <v>17</v>
      </c>
      <c r="B4" s="323" t="s">
        <v>18</v>
      </c>
      <c r="C4" s="324">
        <v>-4.1920863226593059E-2</v>
      </c>
      <c r="D4" s="528">
        <v>427.35786400000006</v>
      </c>
    </row>
    <row r="5" spans="1:6" ht="13.5" customHeight="1" x14ac:dyDescent="0.2">
      <c r="A5" s="325" t="s">
        <v>19</v>
      </c>
      <c r="B5" s="326" t="s">
        <v>20</v>
      </c>
      <c r="C5" s="327">
        <v>-6.0106062755714326E-2</v>
      </c>
      <c r="D5" s="519">
        <v>559.82589099999996</v>
      </c>
    </row>
    <row r="6" spans="1:6" ht="13.5" customHeight="1" x14ac:dyDescent="0.2">
      <c r="A6" s="328" t="s">
        <v>21</v>
      </c>
      <c r="B6" s="329" t="s">
        <v>22</v>
      </c>
      <c r="C6" s="330">
        <v>-0.12538488970010234</v>
      </c>
      <c r="D6" s="529">
        <v>1497.6185740000001</v>
      </c>
    </row>
    <row r="7" spans="1:6" ht="13.5" customHeight="1" x14ac:dyDescent="0.2">
      <c r="A7" s="331" t="s">
        <v>23</v>
      </c>
      <c r="B7" s="332" t="s">
        <v>24</v>
      </c>
      <c r="C7" s="333">
        <v>-0.16373965159573442</v>
      </c>
      <c r="D7" s="522">
        <v>1765.135194</v>
      </c>
    </row>
    <row r="8" spans="1:6" ht="13.5" customHeight="1" x14ac:dyDescent="0.2">
      <c r="A8" s="334" t="s">
        <v>25</v>
      </c>
      <c r="B8" s="335" t="s">
        <v>26</v>
      </c>
      <c r="C8" s="336">
        <v>0</v>
      </c>
      <c r="D8" s="530">
        <v>8.180533999999966</v>
      </c>
    </row>
    <row r="9" spans="1:6" ht="13.5" customHeight="1" x14ac:dyDescent="0.2">
      <c r="A9" s="338" t="s">
        <v>27</v>
      </c>
      <c r="B9" s="339" t="s">
        <v>28</v>
      </c>
      <c r="C9" s="340">
        <v>-9.1338208283325024E-3</v>
      </c>
      <c r="D9" s="517">
        <v>78.539971000000037</v>
      </c>
    </row>
    <row r="10" spans="1:6" ht="13.5" customHeight="1" x14ac:dyDescent="0.2">
      <c r="A10" s="342" t="s">
        <v>29</v>
      </c>
      <c r="B10" s="343" t="s">
        <v>30</v>
      </c>
      <c r="C10" s="344">
        <v>-2.2694592179884867E-2</v>
      </c>
      <c r="D10" s="531">
        <v>106.64982600000008</v>
      </c>
    </row>
    <row r="11" spans="1:6" ht="13.5" customHeight="1" x14ac:dyDescent="0.2">
      <c r="A11" s="345" t="s">
        <v>31</v>
      </c>
      <c r="B11" s="346" t="s">
        <v>32</v>
      </c>
      <c r="C11" s="347">
        <v>0</v>
      </c>
      <c r="D11" s="532">
        <v>6.821826000000101</v>
      </c>
    </row>
    <row r="12" spans="1:6" ht="13.5" customHeight="1" x14ac:dyDescent="0.2">
      <c r="A12" s="322" t="s">
        <v>33</v>
      </c>
      <c r="B12" s="348" t="s">
        <v>34</v>
      </c>
      <c r="C12" s="349">
        <v>-6.0351471879565383E-2</v>
      </c>
      <c r="D12" s="533">
        <v>487.20782599999995</v>
      </c>
    </row>
    <row r="13" spans="1:6" ht="13.5" customHeight="1" x14ac:dyDescent="0.2">
      <c r="A13" s="325" t="s">
        <v>35</v>
      </c>
      <c r="B13" s="350" t="s">
        <v>36</v>
      </c>
      <c r="C13" s="351">
        <v>-9.6911679557036473E-2</v>
      </c>
      <c r="D13" s="521">
        <v>937.23782600000015</v>
      </c>
      <c r="F13" s="463"/>
    </row>
    <row r="14" spans="1:6" ht="13.5" customHeight="1" x14ac:dyDescent="0.2">
      <c r="A14" s="352" t="s">
        <v>37</v>
      </c>
      <c r="B14" s="353" t="s">
        <v>38</v>
      </c>
      <c r="C14" s="354">
        <v>-0.23215894842190429</v>
      </c>
      <c r="D14" s="518">
        <v>3227.737826</v>
      </c>
    </row>
    <row r="15" spans="1:6" ht="13.5" customHeight="1" x14ac:dyDescent="0.2">
      <c r="A15" s="355" t="s">
        <v>39</v>
      </c>
      <c r="B15" s="356" t="s">
        <v>40</v>
      </c>
      <c r="C15" s="357">
        <v>-0.25459471066647749</v>
      </c>
      <c r="D15" s="534">
        <v>3721.7878259999998</v>
      </c>
    </row>
    <row r="16" spans="1:6" ht="13.5" customHeight="1" x14ac:dyDescent="0.2">
      <c r="A16" s="358" t="s">
        <v>41</v>
      </c>
      <c r="B16" s="359" t="s">
        <v>42</v>
      </c>
      <c r="C16" s="360">
        <v>-0.43948747838290725</v>
      </c>
      <c r="D16" s="513">
        <v>7768.7478259999998</v>
      </c>
    </row>
    <row r="17" spans="1:73" ht="13.5" customHeight="1" x14ac:dyDescent="0.2">
      <c r="A17" s="328" t="s">
        <v>43</v>
      </c>
      <c r="B17" s="329" t="s">
        <v>44</v>
      </c>
      <c r="C17" s="361">
        <v>-2.8569073082070091E-2</v>
      </c>
      <c r="D17" s="535">
        <v>205.13182600000005</v>
      </c>
    </row>
    <row r="18" spans="1:73" ht="13.5" customHeight="1" x14ac:dyDescent="0.2">
      <c r="A18" s="331" t="s">
        <v>45</v>
      </c>
      <c r="B18" s="332" t="s">
        <v>46</v>
      </c>
      <c r="C18" s="362">
        <v>-6.5297999532188844E-2</v>
      </c>
      <c r="D18" s="536">
        <v>653.08782600000006</v>
      </c>
    </row>
    <row r="19" spans="1:73" ht="13.5" customHeight="1" x14ac:dyDescent="0.2">
      <c r="A19" s="363" t="s">
        <v>47</v>
      </c>
      <c r="B19" s="364" t="s">
        <v>48</v>
      </c>
      <c r="C19" s="349">
        <v>-1.7408709723186475E-3</v>
      </c>
      <c r="D19" s="537">
        <v>97.399135999999999</v>
      </c>
    </row>
    <row r="20" spans="1:73" ht="13.5" customHeight="1" x14ac:dyDescent="0.2">
      <c r="A20" s="365" t="s">
        <v>49</v>
      </c>
      <c r="B20" s="366" t="s">
        <v>50</v>
      </c>
      <c r="C20" s="367">
        <v>-2.6343135638390112E-3</v>
      </c>
      <c r="D20" s="538">
        <v>194.90788799999791</v>
      </c>
    </row>
    <row r="21" spans="1:73" ht="13.5" customHeight="1" x14ac:dyDescent="0.2">
      <c r="A21" s="368" t="s">
        <v>51</v>
      </c>
      <c r="B21" s="369" t="s">
        <v>52</v>
      </c>
      <c r="C21" s="370">
        <v>-6.3020296101444486E-3</v>
      </c>
      <c r="D21" s="539">
        <v>62.239377999998396</v>
      </c>
    </row>
    <row r="22" spans="1:73" ht="13.5" customHeight="1" x14ac:dyDescent="0.2">
      <c r="A22" s="371" t="s">
        <v>53</v>
      </c>
      <c r="B22" s="372" t="s">
        <v>54</v>
      </c>
      <c r="C22" s="373">
        <v>-1.601869710762344E-2</v>
      </c>
      <c r="D22" s="540">
        <v>140.57633100000021</v>
      </c>
    </row>
    <row r="23" spans="1:73" s="302" customFormat="1" ht="13.5" customHeight="1" x14ac:dyDescent="0.2">
      <c r="A23" s="374" t="s">
        <v>55</v>
      </c>
      <c r="B23" s="124" t="s">
        <v>56</v>
      </c>
      <c r="C23" s="347">
        <v>0</v>
      </c>
      <c r="D23" s="514">
        <v>5.720976000004157</v>
      </c>
      <c r="E23" s="301"/>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c r="AJ23" s="463"/>
      <c r="AK23" s="463"/>
      <c r="AL23" s="463"/>
      <c r="AM23" s="463"/>
      <c r="AN23" s="463"/>
      <c r="AO23" s="463"/>
      <c r="AP23" s="463"/>
      <c r="AQ23" s="463"/>
      <c r="AR23" s="463"/>
      <c r="AS23" s="463"/>
      <c r="AT23" s="463"/>
      <c r="AU23" s="463"/>
      <c r="AV23" s="463"/>
      <c r="AW23" s="463"/>
      <c r="AX23" s="463"/>
      <c r="AY23" s="463"/>
      <c r="AZ23" s="463"/>
      <c r="BA23" s="463"/>
      <c r="BB23" s="463"/>
      <c r="BC23" s="463"/>
      <c r="BD23" s="463"/>
      <c r="BE23" s="463"/>
      <c r="BF23" s="463"/>
      <c r="BG23" s="463"/>
      <c r="BH23" s="463"/>
      <c r="BI23" s="463"/>
      <c r="BJ23" s="463"/>
      <c r="BK23" s="463"/>
      <c r="BL23" s="463"/>
      <c r="BM23" s="463"/>
      <c r="BN23" s="463"/>
      <c r="BO23" s="463"/>
      <c r="BP23" s="463"/>
      <c r="BQ23" s="463"/>
      <c r="BR23" s="463"/>
      <c r="BS23" s="463"/>
      <c r="BT23" s="463"/>
      <c r="BU23" s="463"/>
    </row>
    <row r="24" spans="1:73" s="303" customFormat="1" ht="13.5" customHeight="1" x14ac:dyDescent="0.2">
      <c r="A24" s="376" t="s">
        <v>57</v>
      </c>
      <c r="B24" s="131" t="s">
        <v>97</v>
      </c>
      <c r="C24" s="377">
        <v>0</v>
      </c>
      <c r="D24" s="515">
        <v>2.9865040000040608</v>
      </c>
      <c r="E24" s="301"/>
      <c r="F24" s="463"/>
      <c r="G24" s="463"/>
      <c r="H24" s="463"/>
      <c r="I24" s="463"/>
      <c r="J24" s="463"/>
      <c r="K24" s="463"/>
      <c r="L24" s="463"/>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K24" s="463"/>
      <c r="AL24" s="463"/>
      <c r="AM24" s="463"/>
      <c r="AN24" s="463"/>
      <c r="AO24" s="463"/>
      <c r="AP24" s="463"/>
      <c r="AQ24" s="463"/>
      <c r="AR24" s="463"/>
      <c r="AS24" s="463"/>
      <c r="AT24" s="463"/>
      <c r="AU24" s="463"/>
      <c r="AV24" s="463"/>
      <c r="AW24" s="463"/>
      <c r="AX24" s="463"/>
      <c r="AY24" s="463"/>
      <c r="AZ24" s="463"/>
      <c r="BA24" s="463"/>
      <c r="BB24" s="463"/>
      <c r="BC24" s="463"/>
      <c r="BD24" s="463"/>
      <c r="BE24" s="463"/>
      <c r="BF24" s="463"/>
      <c r="BG24" s="463"/>
      <c r="BH24" s="463"/>
      <c r="BI24" s="463"/>
      <c r="BJ24" s="463"/>
      <c r="BK24" s="463"/>
      <c r="BL24" s="463"/>
      <c r="BM24" s="463"/>
      <c r="BN24" s="463"/>
      <c r="BO24" s="463"/>
      <c r="BP24" s="463"/>
      <c r="BQ24" s="463"/>
      <c r="BR24" s="463"/>
      <c r="BS24" s="463"/>
      <c r="BT24" s="463"/>
      <c r="BU24" s="463"/>
    </row>
    <row r="25" spans="1:73" s="304" customFormat="1" ht="13.5" customHeight="1" x14ac:dyDescent="0.2">
      <c r="A25" s="379" t="s">
        <v>58</v>
      </c>
      <c r="B25" s="139" t="s">
        <v>59</v>
      </c>
      <c r="C25" s="351">
        <v>-2.9498943590412111E-2</v>
      </c>
      <c r="D25" s="516">
        <v>308.59584800000448</v>
      </c>
      <c r="E25" s="301"/>
      <c r="F25" s="463"/>
      <c r="G25" s="463"/>
      <c r="H25" s="463"/>
      <c r="I25" s="463"/>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K25" s="463"/>
      <c r="AL25" s="463"/>
      <c r="AM25" s="463"/>
      <c r="AN25" s="463"/>
      <c r="AO25" s="463"/>
      <c r="AP25" s="463"/>
      <c r="AQ25" s="463"/>
      <c r="AR25" s="463"/>
      <c r="AS25" s="463"/>
      <c r="AT25" s="463"/>
      <c r="AU25" s="463"/>
      <c r="AV25" s="463"/>
      <c r="AW25" s="463"/>
      <c r="AX25" s="463"/>
      <c r="AY25" s="463"/>
      <c r="AZ25" s="463"/>
      <c r="BA25" s="463"/>
      <c r="BB25" s="463"/>
      <c r="BC25" s="463"/>
      <c r="BD25" s="463"/>
      <c r="BE25" s="463"/>
      <c r="BF25" s="463"/>
      <c r="BG25" s="463"/>
      <c r="BH25" s="463"/>
      <c r="BI25" s="463"/>
      <c r="BJ25" s="463"/>
      <c r="BK25" s="463"/>
      <c r="BL25" s="463"/>
      <c r="BM25" s="463"/>
      <c r="BN25" s="463"/>
      <c r="BO25" s="463"/>
      <c r="BP25" s="463"/>
      <c r="BQ25" s="463"/>
      <c r="BR25" s="463"/>
      <c r="BS25" s="463"/>
      <c r="BT25" s="463"/>
      <c r="BU25" s="463"/>
    </row>
    <row r="26" spans="1:73" s="305" customFormat="1" ht="13.5" customHeight="1" x14ac:dyDescent="0.2">
      <c r="A26" s="381" t="s">
        <v>60</v>
      </c>
      <c r="B26" s="146" t="s">
        <v>61</v>
      </c>
      <c r="C26" s="382">
        <v>-8.057088297435859E-2</v>
      </c>
      <c r="D26" s="524">
        <v>1122.7963120000022</v>
      </c>
      <c r="E26" s="301"/>
      <c r="F26" s="463"/>
      <c r="G26" s="463"/>
      <c r="H26" s="463"/>
      <c r="I26" s="463"/>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3"/>
      <c r="AL26" s="463"/>
      <c r="AM26" s="463"/>
      <c r="AN26" s="463"/>
      <c r="AO26" s="463"/>
      <c r="AP26" s="463"/>
      <c r="AQ26" s="463"/>
      <c r="AR26" s="463"/>
      <c r="AS26" s="463"/>
      <c r="AT26" s="463"/>
      <c r="AU26" s="463"/>
      <c r="AV26" s="463"/>
      <c r="AW26" s="463"/>
      <c r="AX26" s="463"/>
      <c r="AY26" s="463"/>
      <c r="AZ26" s="463"/>
      <c r="BA26" s="463"/>
      <c r="BB26" s="463"/>
      <c r="BC26" s="463"/>
      <c r="BD26" s="463"/>
      <c r="BE26" s="463"/>
      <c r="BF26" s="463"/>
      <c r="BG26" s="463"/>
      <c r="BH26" s="463"/>
      <c r="BI26" s="463"/>
      <c r="BJ26" s="463"/>
      <c r="BK26" s="463"/>
      <c r="BL26" s="463"/>
      <c r="BM26" s="463"/>
      <c r="BN26" s="463"/>
      <c r="BO26" s="463"/>
      <c r="BP26" s="463"/>
      <c r="BQ26" s="463"/>
      <c r="BR26" s="463"/>
      <c r="BS26" s="463"/>
      <c r="BT26" s="463"/>
      <c r="BU26" s="463"/>
    </row>
    <row r="27" spans="1:73" s="306" customFormat="1" ht="13.5" customHeight="1" x14ac:dyDescent="0.2">
      <c r="A27" s="383" t="s">
        <v>62</v>
      </c>
      <c r="B27" s="154" t="s">
        <v>63</v>
      </c>
      <c r="C27" s="384">
        <v>-0.18111385066087907</v>
      </c>
      <c r="D27" s="541">
        <v>2085.3514479999976</v>
      </c>
      <c r="E27" s="301"/>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3"/>
      <c r="BH27" s="463"/>
      <c r="BI27" s="463"/>
      <c r="BJ27" s="463"/>
      <c r="BK27" s="463"/>
      <c r="BL27" s="463"/>
      <c r="BM27" s="463"/>
      <c r="BN27" s="463"/>
      <c r="BO27" s="463"/>
      <c r="BP27" s="463"/>
      <c r="BQ27" s="463"/>
      <c r="BR27" s="463"/>
      <c r="BS27" s="463"/>
      <c r="BT27" s="463"/>
      <c r="BU27" s="463"/>
    </row>
    <row r="28" spans="1:73" s="307" customFormat="1" ht="13.5" customHeight="1" x14ac:dyDescent="0.2">
      <c r="A28" s="385" t="s">
        <v>64</v>
      </c>
      <c r="B28" s="162" t="s">
        <v>101</v>
      </c>
      <c r="C28" s="361">
        <v>-0.11590596229135422</v>
      </c>
      <c r="D28" s="523">
        <v>2329.7699439999997</v>
      </c>
      <c r="E28" s="301"/>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3"/>
      <c r="AM28" s="463"/>
      <c r="AN28" s="463"/>
      <c r="AO28" s="463"/>
      <c r="AP28" s="463"/>
      <c r="AQ28" s="463"/>
      <c r="AR28" s="463"/>
      <c r="AS28" s="463"/>
      <c r="AT28" s="463"/>
      <c r="AU28" s="463"/>
      <c r="AV28" s="463"/>
      <c r="AW28" s="463"/>
      <c r="AX28" s="463"/>
      <c r="AY28" s="463"/>
      <c r="AZ28" s="463"/>
      <c r="BA28" s="463"/>
      <c r="BB28" s="463"/>
      <c r="BC28" s="463"/>
      <c r="BD28" s="463"/>
      <c r="BE28" s="463"/>
      <c r="BF28" s="463"/>
      <c r="BG28" s="463"/>
      <c r="BH28" s="463"/>
      <c r="BI28" s="463"/>
      <c r="BJ28" s="463"/>
      <c r="BK28" s="463"/>
      <c r="BL28" s="463"/>
      <c r="BM28" s="463"/>
      <c r="BN28" s="463"/>
      <c r="BO28" s="463"/>
      <c r="BP28" s="463"/>
      <c r="BQ28" s="463"/>
      <c r="BR28" s="463"/>
      <c r="BS28" s="463"/>
      <c r="BT28" s="463"/>
      <c r="BU28" s="463"/>
    </row>
    <row r="29" spans="1:73" s="308" customFormat="1" ht="13.5" customHeight="1" x14ac:dyDescent="0.2">
      <c r="A29" s="386" t="s">
        <v>65</v>
      </c>
      <c r="B29" s="169" t="s">
        <v>125</v>
      </c>
      <c r="C29" s="362">
        <v>-0.27325922489062032</v>
      </c>
      <c r="D29" s="520">
        <v>5007.9549360000019</v>
      </c>
      <c r="E29" s="301"/>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463"/>
      <c r="AL29" s="463"/>
      <c r="AM29" s="463"/>
      <c r="AN29" s="463"/>
      <c r="AO29" s="463"/>
      <c r="AP29" s="463"/>
      <c r="AQ29" s="463"/>
      <c r="AR29" s="463"/>
      <c r="AS29" s="463"/>
      <c r="AT29" s="463"/>
      <c r="AU29" s="463"/>
      <c r="AV29" s="463"/>
      <c r="AW29" s="463"/>
      <c r="AX29" s="463"/>
      <c r="AY29" s="463"/>
      <c r="AZ29" s="463"/>
      <c r="BA29" s="463"/>
      <c r="BB29" s="463"/>
      <c r="BC29" s="463"/>
      <c r="BD29" s="463"/>
      <c r="BE29" s="463"/>
      <c r="BF29" s="463"/>
      <c r="BG29" s="463"/>
      <c r="BH29" s="463"/>
      <c r="BI29" s="463"/>
      <c r="BJ29" s="463"/>
      <c r="BK29" s="463"/>
      <c r="BL29" s="463"/>
      <c r="BM29" s="463"/>
      <c r="BN29" s="463"/>
      <c r="BO29" s="463"/>
      <c r="BP29" s="463"/>
      <c r="BQ29" s="463"/>
      <c r="BR29" s="463"/>
      <c r="BS29" s="463"/>
      <c r="BT29" s="463"/>
      <c r="BU29" s="463"/>
    </row>
    <row r="30" spans="1:73" s="309" customFormat="1" ht="13.5" customHeight="1" x14ac:dyDescent="0.2">
      <c r="A30" s="387" t="s">
        <v>66</v>
      </c>
      <c r="B30" s="176" t="s">
        <v>104</v>
      </c>
      <c r="C30" s="388">
        <v>-0.35277753279471141</v>
      </c>
      <c r="D30" s="542">
        <v>8582.947240000005</v>
      </c>
      <c r="E30" s="301"/>
      <c r="F30" s="463"/>
      <c r="G30" s="463"/>
      <c r="H30" s="463"/>
      <c r="I30" s="463"/>
      <c r="J30" s="463"/>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M30" s="463"/>
      <c r="AN30" s="463"/>
      <c r="AO30" s="463"/>
      <c r="AP30" s="463"/>
      <c r="AQ30" s="463"/>
      <c r="AR30" s="463"/>
      <c r="AS30" s="463"/>
      <c r="AT30" s="463"/>
      <c r="AU30" s="463"/>
      <c r="AV30" s="463"/>
      <c r="AW30" s="463"/>
      <c r="AX30" s="463"/>
      <c r="AY30" s="463"/>
      <c r="AZ30" s="463"/>
      <c r="BA30" s="463"/>
      <c r="BB30" s="463"/>
      <c r="BC30" s="463"/>
      <c r="BD30" s="463"/>
      <c r="BE30" s="463"/>
      <c r="BF30" s="463"/>
      <c r="BG30" s="463"/>
      <c r="BH30" s="463"/>
      <c r="BI30" s="463"/>
      <c r="BJ30" s="463"/>
      <c r="BK30" s="463"/>
      <c r="BL30" s="463"/>
      <c r="BM30" s="463"/>
      <c r="BN30" s="463"/>
      <c r="BO30" s="463"/>
      <c r="BP30" s="463"/>
      <c r="BQ30" s="463"/>
      <c r="BR30" s="463"/>
      <c r="BS30" s="463"/>
      <c r="BT30" s="463"/>
      <c r="BU30" s="463"/>
    </row>
    <row r="31" spans="1:73" s="310" customFormat="1" ht="13.5" customHeight="1" x14ac:dyDescent="0.2">
      <c r="A31" s="389" t="s">
        <v>67</v>
      </c>
      <c r="B31" s="184" t="s">
        <v>103</v>
      </c>
      <c r="C31" s="390">
        <v>-0.43036324384847513</v>
      </c>
      <c r="D31" s="543">
        <v>14408.014808</v>
      </c>
      <c r="E31" s="301"/>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c r="BJ31" s="463"/>
      <c r="BK31" s="463"/>
      <c r="BL31" s="463"/>
      <c r="BM31" s="463"/>
      <c r="BN31" s="463"/>
      <c r="BO31" s="463"/>
      <c r="BP31" s="463"/>
      <c r="BQ31" s="463"/>
      <c r="BR31" s="463"/>
      <c r="BS31" s="463"/>
      <c r="BT31" s="463"/>
      <c r="BU31" s="463"/>
    </row>
    <row r="32" spans="1:73" s="311" customFormat="1" ht="25.5" x14ac:dyDescent="0.2">
      <c r="A32" s="391" t="s">
        <v>68</v>
      </c>
      <c r="B32" s="547" t="s">
        <v>129</v>
      </c>
      <c r="C32" s="354">
        <v>-3.9733270958514338E-2</v>
      </c>
      <c r="D32" s="403">
        <v>922.03356000000349</v>
      </c>
      <c r="E32" s="301"/>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63"/>
      <c r="AN32" s="463"/>
      <c r="AO32" s="463"/>
      <c r="AP32" s="463"/>
      <c r="AQ32" s="463"/>
      <c r="AR32" s="463"/>
      <c r="AS32" s="463"/>
      <c r="AT32" s="463"/>
      <c r="AU32" s="463"/>
      <c r="AV32" s="463"/>
      <c r="AW32" s="463"/>
      <c r="AX32" s="463"/>
      <c r="AY32" s="463"/>
      <c r="AZ32" s="463"/>
      <c r="BA32" s="463"/>
      <c r="BB32" s="463"/>
      <c r="BC32" s="463"/>
      <c r="BD32" s="463"/>
      <c r="BE32" s="463"/>
      <c r="BF32" s="463"/>
      <c r="BG32" s="463"/>
      <c r="BH32" s="463"/>
      <c r="BI32" s="463"/>
      <c r="BJ32" s="463"/>
      <c r="BK32" s="463"/>
      <c r="BL32" s="463"/>
      <c r="BM32" s="463"/>
      <c r="BN32" s="463"/>
      <c r="BO32" s="463"/>
      <c r="BP32" s="463"/>
      <c r="BQ32" s="463"/>
      <c r="BR32" s="463"/>
      <c r="BS32" s="463"/>
      <c r="BT32" s="463"/>
      <c r="BU32" s="463"/>
    </row>
    <row r="33" spans="1:73" s="312" customFormat="1" ht="25.5" x14ac:dyDescent="0.2">
      <c r="A33" s="392" t="s">
        <v>69</v>
      </c>
      <c r="B33" s="546" t="s">
        <v>128</v>
      </c>
      <c r="C33" s="357">
        <v>-0.23078235661780211</v>
      </c>
      <c r="D33" s="405">
        <v>3592.0798480000012</v>
      </c>
      <c r="E33" s="301"/>
      <c r="F33" s="463"/>
      <c r="G33" s="463"/>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3"/>
      <c r="AW33" s="463"/>
      <c r="AX33" s="463"/>
      <c r="AY33" s="463"/>
      <c r="AZ33" s="463"/>
      <c r="BA33" s="463"/>
      <c r="BB33" s="463"/>
      <c r="BC33" s="463"/>
      <c r="BD33" s="463"/>
      <c r="BE33" s="463"/>
      <c r="BF33" s="463"/>
      <c r="BG33" s="463"/>
      <c r="BH33" s="463"/>
      <c r="BI33" s="463"/>
      <c r="BJ33" s="463"/>
      <c r="BK33" s="463"/>
      <c r="BL33" s="463"/>
      <c r="BM33" s="463"/>
      <c r="BN33" s="463"/>
      <c r="BO33" s="463"/>
      <c r="BP33" s="463"/>
      <c r="BQ33" s="463"/>
      <c r="BR33" s="463"/>
      <c r="BS33" s="463"/>
      <c r="BT33" s="463"/>
      <c r="BU33" s="463"/>
    </row>
    <row r="34" spans="1:73" s="313" customFormat="1" ht="25.5" x14ac:dyDescent="0.2">
      <c r="A34" s="393" t="s">
        <v>71</v>
      </c>
      <c r="B34" s="548" t="s">
        <v>130</v>
      </c>
      <c r="C34" s="360">
        <v>-0.41075735556330972</v>
      </c>
      <c r="D34" s="404">
        <v>6755.6042320000015</v>
      </c>
      <c r="E34" s="301"/>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3"/>
      <c r="BO34" s="463"/>
      <c r="BP34" s="463"/>
      <c r="BQ34" s="463"/>
      <c r="BR34" s="463"/>
      <c r="BS34" s="463"/>
      <c r="BT34" s="463"/>
      <c r="BU34" s="463"/>
    </row>
    <row r="35" spans="1:73" s="314" customFormat="1" ht="25.5" x14ac:dyDescent="0.2">
      <c r="A35" s="395" t="s">
        <v>73</v>
      </c>
      <c r="B35" s="549" t="s">
        <v>131</v>
      </c>
      <c r="C35" s="397">
        <v>-0.47090368075340605</v>
      </c>
      <c r="D35" s="400">
        <v>7549.1331920000011</v>
      </c>
      <c r="E35" s="301"/>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3"/>
      <c r="AW35" s="463"/>
      <c r="AX35" s="463"/>
      <c r="AY35" s="463"/>
      <c r="AZ35" s="463"/>
      <c r="BA35" s="463"/>
      <c r="BB35" s="463"/>
      <c r="BC35" s="463"/>
      <c r="BD35" s="463"/>
      <c r="BE35" s="463"/>
      <c r="BF35" s="463"/>
      <c r="BG35" s="463"/>
      <c r="BH35" s="463"/>
      <c r="BI35" s="463"/>
      <c r="BJ35" s="463"/>
      <c r="BK35" s="463"/>
      <c r="BL35" s="463"/>
      <c r="BM35" s="463"/>
      <c r="BN35" s="463"/>
      <c r="BO35" s="463"/>
      <c r="BP35" s="463"/>
      <c r="BQ35" s="463"/>
      <c r="BR35" s="463"/>
      <c r="BS35" s="463"/>
      <c r="BT35" s="463"/>
      <c r="BU35" s="463"/>
    </row>
    <row r="36" spans="1:73" s="315" customFormat="1" ht="25.5" x14ac:dyDescent="0.2">
      <c r="A36" s="398" t="s">
        <v>75</v>
      </c>
      <c r="B36" s="550" t="s">
        <v>132</v>
      </c>
      <c r="C36" s="399">
        <v>-0.68686946151869899</v>
      </c>
      <c r="D36" s="544">
        <v>14273.832296000008</v>
      </c>
      <c r="E36" s="301"/>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c r="BH36" s="463"/>
      <c r="BI36" s="463"/>
      <c r="BJ36" s="463"/>
      <c r="BK36" s="463"/>
      <c r="BL36" s="463"/>
      <c r="BM36" s="463"/>
      <c r="BN36" s="463"/>
      <c r="BO36" s="463"/>
      <c r="BP36" s="463"/>
      <c r="BQ36" s="463"/>
      <c r="BR36" s="463"/>
      <c r="BS36" s="463"/>
      <c r="BT36" s="463"/>
      <c r="BU36" s="463"/>
    </row>
    <row r="37" spans="1:73" ht="13.5" customHeight="1" x14ac:dyDescent="0.2">
      <c r="A37" s="224" t="s">
        <v>76</v>
      </c>
      <c r="B37" s="225" t="s">
        <v>96</v>
      </c>
      <c r="C37" s="361">
        <v>-0.13829379306642531</v>
      </c>
      <c r="D37" s="523">
        <v>2951.2134719999995</v>
      </c>
      <c r="F37" s="463"/>
    </row>
    <row r="38" spans="1:73" ht="13.5" customHeight="1" x14ac:dyDescent="0.2">
      <c r="A38" s="229" t="s">
        <v>77</v>
      </c>
      <c r="B38" s="169" t="s">
        <v>99</v>
      </c>
      <c r="C38" s="362">
        <v>-0.156599779898692</v>
      </c>
      <c r="D38" s="520">
        <v>3271.6837439999981</v>
      </c>
    </row>
    <row r="39" spans="1:73" x14ac:dyDescent="0.2">
      <c r="A39" s="233" t="s">
        <v>78</v>
      </c>
      <c r="B39" s="234" t="s">
        <v>95</v>
      </c>
      <c r="C39" s="397">
        <v>-0.32693096718036418</v>
      </c>
      <c r="D39" s="400">
        <v>8853.9656959999993</v>
      </c>
    </row>
    <row r="40" spans="1:73" x14ac:dyDescent="0.2">
      <c r="A40" s="238" t="s">
        <v>79</v>
      </c>
      <c r="B40" s="239" t="s">
        <v>126</v>
      </c>
      <c r="C40" s="401">
        <v>-0.51103382427939825</v>
      </c>
      <c r="D40" s="402">
        <v>17705.922431999999</v>
      </c>
    </row>
    <row r="41" spans="1:73" x14ac:dyDescent="0.2">
      <c r="A41" s="246" t="s">
        <v>80</v>
      </c>
      <c r="B41" s="247" t="s">
        <v>89</v>
      </c>
      <c r="C41" s="354">
        <v>-0.13741185402758552</v>
      </c>
      <c r="D41" s="403">
        <v>3895.3972480000011</v>
      </c>
    </row>
    <row r="42" spans="1:73" x14ac:dyDescent="0.2">
      <c r="A42" s="251" t="s">
        <v>81</v>
      </c>
      <c r="B42" s="252" t="s">
        <v>98</v>
      </c>
      <c r="C42" s="360">
        <v>-0.25234384885865579</v>
      </c>
      <c r="D42" s="404">
        <v>7788.7962879999977</v>
      </c>
    </row>
    <row r="43" spans="1:73" x14ac:dyDescent="0.2">
      <c r="A43" s="256" t="s">
        <v>82</v>
      </c>
      <c r="B43" s="257" t="s">
        <v>127</v>
      </c>
      <c r="C43" s="357">
        <v>-0.18300618507682456</v>
      </c>
      <c r="D43" s="405">
        <v>6198.7065599999987</v>
      </c>
    </row>
    <row r="44" spans="1:73" ht="15" customHeight="1" x14ac:dyDescent="0.2">
      <c r="A44" s="261" t="s">
        <v>83</v>
      </c>
      <c r="B44" s="262" t="s">
        <v>100</v>
      </c>
      <c r="C44" s="406">
        <v>-0.18967632837274576</v>
      </c>
      <c r="D44" s="407">
        <v>6596.4578560000009</v>
      </c>
    </row>
    <row r="45" spans="1:73" x14ac:dyDescent="0.2">
      <c r="A45" s="408"/>
      <c r="D45" s="545"/>
    </row>
    <row r="46" spans="1:73" x14ac:dyDescent="0.2">
      <c r="B46" s="409" t="s">
        <v>84</v>
      </c>
    </row>
    <row r="47" spans="1:73" ht="25.5" x14ac:dyDescent="0.2">
      <c r="B47" s="410" t="s">
        <v>85</v>
      </c>
    </row>
    <row r="48" spans="1:73" x14ac:dyDescent="0.2">
      <c r="B48" s="410"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13EDD-D884-49EC-8EEC-C85CBA490546}">
  <dimension ref="A1:Y49"/>
  <sheetViews>
    <sheetView zoomScale="108" zoomScaleNormal="70" workbookViewId="0">
      <selection activeCell="B14" sqref="B14"/>
    </sheetView>
  </sheetViews>
  <sheetFormatPr defaultRowHeight="15" x14ac:dyDescent="0.25"/>
  <cols>
    <col min="1" max="1" width="8.85546875" style="274" customWidth="1"/>
    <col min="2" max="2" width="82.5703125" style="2" customWidth="1"/>
    <col min="3" max="3" width="16.7109375" style="3" bestFit="1" customWidth="1"/>
    <col min="4" max="4" width="14.85546875" style="277" bestFit="1" customWidth="1"/>
  </cols>
  <sheetData>
    <row r="1" spans="1:25" ht="26.25" x14ac:dyDescent="0.25">
      <c r="A1" s="1" t="s">
        <v>88</v>
      </c>
    </row>
    <row r="2" spans="1:25" x14ac:dyDescent="0.25">
      <c r="A2" s="6"/>
      <c r="C2" s="7"/>
      <c r="D2" s="278"/>
    </row>
    <row r="3" spans="1:25" ht="63.75" x14ac:dyDescent="0.25">
      <c r="A3" s="572" t="s">
        <v>2</v>
      </c>
      <c r="B3" s="571" t="s">
        <v>3</v>
      </c>
      <c r="C3" s="423" t="s">
        <v>6</v>
      </c>
      <c r="D3" s="424" t="s">
        <v>15</v>
      </c>
      <c r="F3" s="1"/>
      <c r="V3" s="288" t="s">
        <v>2</v>
      </c>
      <c r="W3" s="1" t="s">
        <v>3</v>
      </c>
      <c r="X3" s="9" t="s">
        <v>6</v>
      </c>
      <c r="Y3" s="12" t="s">
        <v>15</v>
      </c>
    </row>
    <row r="4" spans="1:25" x14ac:dyDescent="0.25">
      <c r="A4" s="293" t="s">
        <v>29</v>
      </c>
      <c r="B4" s="50" t="s">
        <v>30</v>
      </c>
      <c r="C4" s="53">
        <v>-2.2694592179884867E-2</v>
      </c>
      <c r="D4" s="431">
        <v>106.64982600000008</v>
      </c>
    </row>
    <row r="5" spans="1:25" x14ac:dyDescent="0.25">
      <c r="A5" s="292" t="s">
        <v>31</v>
      </c>
      <c r="B5" s="39" t="s">
        <v>32</v>
      </c>
      <c r="C5" s="60">
        <v>0</v>
      </c>
      <c r="D5" s="426">
        <v>6.821826000000101</v>
      </c>
    </row>
    <row r="6" spans="1:25" x14ac:dyDescent="0.25">
      <c r="A6" s="14" t="s">
        <v>33</v>
      </c>
      <c r="B6" s="15" t="s">
        <v>34</v>
      </c>
      <c r="C6" s="65">
        <v>-6.0351471879565383E-2</v>
      </c>
      <c r="D6" s="436">
        <v>487.20782599999995</v>
      </c>
    </row>
    <row r="7" spans="1:25" x14ac:dyDescent="0.25">
      <c r="A7" s="20" t="s">
        <v>35</v>
      </c>
      <c r="B7" s="21" t="s">
        <v>36</v>
      </c>
      <c r="C7" s="69">
        <v>-9.6911679557036473E-2</v>
      </c>
      <c r="D7" s="415">
        <v>937.23782600000015</v>
      </c>
    </row>
    <row r="8" spans="1:25" x14ac:dyDescent="0.25">
      <c r="A8" s="479" t="s">
        <v>37</v>
      </c>
      <c r="B8" s="483" t="s">
        <v>38</v>
      </c>
      <c r="C8" s="74">
        <v>-0.23215894842190429</v>
      </c>
      <c r="D8" s="444">
        <v>3227.737826</v>
      </c>
    </row>
    <row r="9" spans="1:25" x14ac:dyDescent="0.25">
      <c r="A9" s="472" t="s">
        <v>39</v>
      </c>
      <c r="B9" s="78" t="s">
        <v>40</v>
      </c>
      <c r="C9" s="80">
        <v>-0.25459471066647749</v>
      </c>
      <c r="D9" s="446">
        <v>3721.7878259999998</v>
      </c>
    </row>
    <row r="10" spans="1:25" x14ac:dyDescent="0.25">
      <c r="A10" s="84" t="s">
        <v>41</v>
      </c>
      <c r="B10" s="204" t="s">
        <v>42</v>
      </c>
      <c r="C10" s="85">
        <v>-0.43948747838290725</v>
      </c>
      <c r="D10" s="450">
        <v>7768.7478259999998</v>
      </c>
    </row>
    <row r="11" spans="1:25" x14ac:dyDescent="0.25">
      <c r="A11" s="478" t="s">
        <v>43</v>
      </c>
      <c r="B11" s="299" t="s">
        <v>44</v>
      </c>
      <c r="C11" s="88">
        <v>-2.8569073082070091E-2</v>
      </c>
      <c r="D11" s="432">
        <v>205.13182600000005</v>
      </c>
    </row>
    <row r="12" spans="1:25" x14ac:dyDescent="0.25">
      <c r="A12" s="32" t="s">
        <v>45</v>
      </c>
      <c r="B12" s="300" t="s">
        <v>46</v>
      </c>
      <c r="C12" s="90">
        <v>-6.5297999532188844E-2</v>
      </c>
      <c r="D12" s="437">
        <v>653.08782600000006</v>
      </c>
    </row>
    <row r="13" spans="1:25" x14ac:dyDescent="0.25">
      <c r="A13" s="14" t="s">
        <v>17</v>
      </c>
      <c r="B13" s="63" t="s">
        <v>18</v>
      </c>
      <c r="C13" s="16">
        <v>-4.1920863226593059E-2</v>
      </c>
      <c r="D13" s="434">
        <v>427.35786400000006</v>
      </c>
    </row>
    <row r="14" spans="1:25" x14ac:dyDescent="0.25">
      <c r="A14" s="20" t="s">
        <v>19</v>
      </c>
      <c r="B14" s="67" t="s">
        <v>20</v>
      </c>
      <c r="C14" s="22">
        <v>-6.0106062755714326E-2</v>
      </c>
      <c r="D14" s="435">
        <v>559.82589099999996</v>
      </c>
    </row>
    <row r="15" spans="1:25" x14ac:dyDescent="0.25">
      <c r="A15" s="26" t="s">
        <v>21</v>
      </c>
      <c r="B15" s="299" t="s">
        <v>22</v>
      </c>
      <c r="C15" s="28">
        <v>-0.12538488970010234</v>
      </c>
      <c r="D15" s="438">
        <v>1497.6185740000001</v>
      </c>
    </row>
    <row r="16" spans="1:25" x14ac:dyDescent="0.25">
      <c r="A16" s="32" t="s">
        <v>23</v>
      </c>
      <c r="B16" s="33" t="s">
        <v>24</v>
      </c>
      <c r="C16" s="34">
        <v>-0.16373965159573442</v>
      </c>
      <c r="D16" s="440">
        <v>1765.135194</v>
      </c>
    </row>
    <row r="17" spans="1:4" x14ac:dyDescent="0.25">
      <c r="A17" s="292" t="s">
        <v>25</v>
      </c>
      <c r="B17" s="39" t="s">
        <v>26</v>
      </c>
      <c r="C17" s="40">
        <v>0</v>
      </c>
      <c r="D17" s="425">
        <v>8.180533999999966</v>
      </c>
    </row>
    <row r="18" spans="1:4" x14ac:dyDescent="0.25">
      <c r="A18" s="469" t="s">
        <v>27</v>
      </c>
      <c r="B18" s="44" t="s">
        <v>28</v>
      </c>
      <c r="C18" s="46">
        <v>-9.1338208283325024E-3</v>
      </c>
      <c r="D18" s="429">
        <v>78.539971000000037</v>
      </c>
    </row>
    <row r="19" spans="1:4" x14ac:dyDescent="0.25">
      <c r="A19" s="471" t="s">
        <v>76</v>
      </c>
      <c r="B19" s="421" t="s">
        <v>96</v>
      </c>
      <c r="C19" s="88">
        <v>-0.13829379306642531</v>
      </c>
      <c r="D19" s="420">
        <v>2951.2134719999995</v>
      </c>
    </row>
    <row r="20" spans="1:4" ht="14.45" customHeight="1" x14ac:dyDescent="0.25">
      <c r="A20" s="470" t="s">
        <v>77</v>
      </c>
      <c r="B20" s="169" t="s">
        <v>102</v>
      </c>
      <c r="C20" s="90">
        <v>-0.156599779898692</v>
      </c>
      <c r="D20" s="439">
        <v>3271.6837439999981</v>
      </c>
    </row>
    <row r="21" spans="1:4" x14ac:dyDescent="0.25">
      <c r="A21" s="411" t="s">
        <v>55</v>
      </c>
      <c r="B21" s="124" t="s">
        <v>56</v>
      </c>
      <c r="C21" s="60">
        <v>0</v>
      </c>
      <c r="D21" s="416">
        <v>5.720976000004157</v>
      </c>
    </row>
    <row r="22" spans="1:4" ht="26.25" x14ac:dyDescent="0.25">
      <c r="A22" s="481" t="s">
        <v>68</v>
      </c>
      <c r="B22" s="547" t="s">
        <v>129</v>
      </c>
      <c r="C22" s="74">
        <v>-3.9733270958514338E-2</v>
      </c>
      <c r="D22" s="433">
        <v>922.03356000000349</v>
      </c>
    </row>
    <row r="23" spans="1:4" ht="26.25" x14ac:dyDescent="0.25">
      <c r="A23" s="197" t="s">
        <v>69</v>
      </c>
      <c r="B23" s="546" t="s">
        <v>128</v>
      </c>
      <c r="C23" s="80">
        <v>-0.23078235661780211</v>
      </c>
      <c r="D23" s="442">
        <v>3592.0798480000012</v>
      </c>
    </row>
    <row r="24" spans="1:4" ht="26.25" x14ac:dyDescent="0.25">
      <c r="A24" s="203" t="s">
        <v>71</v>
      </c>
      <c r="B24" s="548" t="s">
        <v>130</v>
      </c>
      <c r="C24" s="85">
        <v>-0.41075735556330972</v>
      </c>
      <c r="D24" s="445">
        <v>6755.6042320000015</v>
      </c>
    </row>
    <row r="25" spans="1:4" ht="26.25" x14ac:dyDescent="0.25">
      <c r="A25" s="210" t="s">
        <v>73</v>
      </c>
      <c r="B25" s="549" t="s">
        <v>131</v>
      </c>
      <c r="C25" s="211">
        <v>-0.47090368075340605</v>
      </c>
      <c r="D25" s="447">
        <v>7549.1331920000011</v>
      </c>
    </row>
    <row r="26" spans="1:4" ht="26.25" x14ac:dyDescent="0.25">
      <c r="A26" s="468" t="s">
        <v>75</v>
      </c>
      <c r="B26" s="550" t="s">
        <v>132</v>
      </c>
      <c r="C26" s="218">
        <v>-0.68686946151869899</v>
      </c>
      <c r="D26" s="473">
        <v>14273.832296000008</v>
      </c>
    </row>
    <row r="27" spans="1:4" x14ac:dyDescent="0.25">
      <c r="A27" s="130" t="s">
        <v>57</v>
      </c>
      <c r="B27" s="131" t="s">
        <v>97</v>
      </c>
      <c r="C27" s="132">
        <v>0</v>
      </c>
      <c r="D27" s="417">
        <v>2.9865040000040608</v>
      </c>
    </row>
    <row r="28" spans="1:4" x14ac:dyDescent="0.25">
      <c r="A28" s="138" t="s">
        <v>58</v>
      </c>
      <c r="B28" s="139" t="s">
        <v>59</v>
      </c>
      <c r="C28" s="69">
        <v>-2.9498943590412111E-2</v>
      </c>
      <c r="D28" s="418">
        <v>308.59584800000448</v>
      </c>
    </row>
    <row r="29" spans="1:4" x14ac:dyDescent="0.25">
      <c r="A29" s="145" t="s">
        <v>60</v>
      </c>
      <c r="B29" s="146" t="s">
        <v>61</v>
      </c>
      <c r="C29" s="147">
        <v>-8.057088297435859E-2</v>
      </c>
      <c r="D29" s="419">
        <v>1122.7963120000022</v>
      </c>
    </row>
    <row r="30" spans="1:4" x14ac:dyDescent="0.25">
      <c r="A30" s="153" t="s">
        <v>62</v>
      </c>
      <c r="B30" s="154" t="s">
        <v>63</v>
      </c>
      <c r="C30" s="155">
        <v>-0.18111385066087907</v>
      </c>
      <c r="D30" s="441">
        <v>2085.3514479999976</v>
      </c>
    </row>
    <row r="31" spans="1:4" x14ac:dyDescent="0.25">
      <c r="A31" s="161" t="s">
        <v>64</v>
      </c>
      <c r="B31" s="162" t="s">
        <v>101</v>
      </c>
      <c r="C31" s="88">
        <v>-0.11590596229135422</v>
      </c>
      <c r="D31" s="420">
        <v>2329.7699439999997</v>
      </c>
    </row>
    <row r="32" spans="1:4" x14ac:dyDescent="0.25">
      <c r="A32" s="168" t="s">
        <v>65</v>
      </c>
      <c r="B32" s="169" t="s">
        <v>125</v>
      </c>
      <c r="C32" s="90">
        <v>-0.27325922489062032</v>
      </c>
      <c r="D32" s="439">
        <v>5007.9549360000019</v>
      </c>
    </row>
    <row r="33" spans="1:4" x14ac:dyDescent="0.25">
      <c r="A33" s="175" t="s">
        <v>66</v>
      </c>
      <c r="B33" s="176" t="s">
        <v>104</v>
      </c>
      <c r="C33" s="177">
        <v>-0.35277753279471141</v>
      </c>
      <c r="D33" s="448">
        <v>8582.947240000005</v>
      </c>
    </row>
    <row r="34" spans="1:4" x14ac:dyDescent="0.25">
      <c r="A34" s="183" t="s">
        <v>67</v>
      </c>
      <c r="B34" s="184" t="s">
        <v>103</v>
      </c>
      <c r="C34" s="185">
        <v>-0.43036324384847513</v>
      </c>
      <c r="D34" s="449">
        <v>14408.014808</v>
      </c>
    </row>
    <row r="35" spans="1:4" x14ac:dyDescent="0.25">
      <c r="A35" s="295" t="s">
        <v>78</v>
      </c>
      <c r="B35" s="234" t="s">
        <v>95</v>
      </c>
      <c r="C35" s="211">
        <v>-0.32693096718036418</v>
      </c>
      <c r="D35" s="447">
        <v>8853.9656959999993</v>
      </c>
    </row>
    <row r="36" spans="1:4" x14ac:dyDescent="0.25">
      <c r="A36" s="482" t="s">
        <v>79</v>
      </c>
      <c r="B36" s="239" t="s">
        <v>126</v>
      </c>
      <c r="C36" s="240">
        <v>-0.51103382427939825</v>
      </c>
      <c r="D36" s="451">
        <v>17705.922431999999</v>
      </c>
    </row>
    <row r="37" spans="1:4" x14ac:dyDescent="0.25">
      <c r="A37" s="297" t="s">
        <v>80</v>
      </c>
      <c r="B37" s="247" t="s">
        <v>89</v>
      </c>
      <c r="C37" s="74">
        <v>-0.13741185402758552</v>
      </c>
      <c r="D37" s="433">
        <v>3895.3972480000011</v>
      </c>
    </row>
    <row r="38" spans="1:4" ht="14.45" customHeight="1" x14ac:dyDescent="0.25">
      <c r="A38" s="296" t="s">
        <v>81</v>
      </c>
      <c r="B38" s="252" t="s">
        <v>98</v>
      </c>
      <c r="C38" s="85">
        <v>-0.25234384885865579</v>
      </c>
      <c r="D38" s="445">
        <v>7788.7962879999977</v>
      </c>
    </row>
    <row r="39" spans="1:4" x14ac:dyDescent="0.25">
      <c r="A39" s="480" t="s">
        <v>82</v>
      </c>
      <c r="B39" s="257" t="s">
        <v>127</v>
      </c>
      <c r="C39" s="80">
        <v>-0.18300618507682456</v>
      </c>
      <c r="D39" s="442">
        <v>6198.7065599999987</v>
      </c>
    </row>
    <row r="40" spans="1:4" ht="14.45" customHeight="1" x14ac:dyDescent="0.25">
      <c r="A40" s="261" t="s">
        <v>83</v>
      </c>
      <c r="B40" s="262" t="s">
        <v>100</v>
      </c>
      <c r="C40" s="263">
        <v>-0.18967632837274576</v>
      </c>
      <c r="D40" s="443">
        <v>6596.4578560000009</v>
      </c>
    </row>
    <row r="41" spans="1:4" x14ac:dyDescent="0.25">
      <c r="A41" s="107" t="s">
        <v>51</v>
      </c>
      <c r="B41" s="108" t="s">
        <v>52</v>
      </c>
      <c r="C41" s="109">
        <v>-6.3020296101444486E-3</v>
      </c>
      <c r="D41" s="428">
        <v>62.239377999998396</v>
      </c>
    </row>
    <row r="42" spans="1:4" x14ac:dyDescent="0.25">
      <c r="A42" s="115" t="s">
        <v>53</v>
      </c>
      <c r="B42" s="298" t="s">
        <v>54</v>
      </c>
      <c r="C42" s="117">
        <v>-1.601869710762344E-2</v>
      </c>
      <c r="D42" s="430">
        <v>140.57633100000021</v>
      </c>
    </row>
    <row r="43" spans="1:4" x14ac:dyDescent="0.25">
      <c r="A43" s="92" t="s">
        <v>47</v>
      </c>
      <c r="B43" s="63" t="s">
        <v>48</v>
      </c>
      <c r="C43" s="65">
        <v>-1.7408709723186475E-3</v>
      </c>
      <c r="D43" s="427">
        <v>97.399135999999999</v>
      </c>
    </row>
    <row r="44" spans="1:4" x14ac:dyDescent="0.25">
      <c r="A44" s="99" t="s">
        <v>49</v>
      </c>
      <c r="B44" s="100" t="s">
        <v>50</v>
      </c>
      <c r="C44" s="102">
        <v>-2.6343135638390112E-3</v>
      </c>
      <c r="D44" s="578">
        <v>194.90788799999791</v>
      </c>
    </row>
    <row r="45" spans="1:4" x14ac:dyDescent="0.25">
      <c r="A45" t="s">
        <v>87</v>
      </c>
      <c r="B45"/>
      <c r="C45" s="286">
        <f>SUBTOTAL(109,Table2[Child Poverty Reduction Effect (%) ages 0-17])</f>
        <v>-6.8248795002856708</v>
      </c>
      <c r="D45" s="287">
        <f>SUBTOTAL(109,Table2[Additional Annual Cost ($millions)])</f>
        <v>146155.155635</v>
      </c>
    </row>
    <row r="46" spans="1:4" x14ac:dyDescent="0.25">
      <c r="A46" s="269"/>
      <c r="D46" s="279"/>
    </row>
    <row r="48" spans="1:4" x14ac:dyDescent="0.25">
      <c r="B48" s="275" t="s">
        <v>84</v>
      </c>
    </row>
    <row r="49" spans="2:2" x14ac:dyDescent="0.25">
      <c r="B49" s="276" t="s">
        <v>86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D395-15AD-4787-B883-EBC01ECE05A6}">
  <dimension ref="A2:BU53"/>
  <sheetViews>
    <sheetView topLeftCell="A16" workbookViewId="0">
      <selection activeCell="G22" sqref="G22"/>
    </sheetView>
  </sheetViews>
  <sheetFormatPr defaultRowHeight="15" x14ac:dyDescent="0.25"/>
  <cols>
    <col min="2" max="2" width="84.5703125" bestFit="1" customWidth="1"/>
    <col min="3" max="3" width="16.7109375" customWidth="1"/>
    <col min="4" max="4" width="12.42578125" customWidth="1"/>
  </cols>
  <sheetData>
    <row r="2" spans="1:73" x14ac:dyDescent="0.25">
      <c r="B2" s="489" t="s">
        <v>91</v>
      </c>
    </row>
    <row r="4" spans="1:73" ht="38.25" x14ac:dyDescent="0.25">
      <c r="A4" s="475" t="s">
        <v>2</v>
      </c>
      <c r="B4" s="551" t="s">
        <v>3</v>
      </c>
      <c r="C4" s="476" t="s">
        <v>6</v>
      </c>
      <c r="D4" s="477" t="s">
        <v>15</v>
      </c>
    </row>
    <row r="5" spans="1:73" x14ac:dyDescent="0.25">
      <c r="A5" s="358" t="s">
        <v>41</v>
      </c>
      <c r="B5" s="359" t="s">
        <v>42</v>
      </c>
      <c r="C5" s="360">
        <v>-0.43948747838290725</v>
      </c>
      <c r="D5" s="513">
        <v>7768.7478259999998</v>
      </c>
    </row>
    <row r="6" spans="1:73" s="302" customFormat="1" ht="13.5" customHeight="1" x14ac:dyDescent="0.2">
      <c r="A6" s="374" t="s">
        <v>55</v>
      </c>
      <c r="B6" s="124" t="s">
        <v>56</v>
      </c>
      <c r="C6" s="347">
        <v>0</v>
      </c>
      <c r="D6" s="514">
        <v>5.720976000004157</v>
      </c>
      <c r="E6" s="301"/>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c r="AY6" s="463"/>
      <c r="AZ6" s="463"/>
      <c r="BA6" s="463"/>
      <c r="BB6" s="463"/>
      <c r="BC6" s="463"/>
      <c r="BD6" s="463"/>
      <c r="BE6" s="463"/>
      <c r="BF6" s="463"/>
      <c r="BG6" s="463"/>
      <c r="BH6" s="463"/>
      <c r="BI6" s="463"/>
      <c r="BJ6" s="463"/>
      <c r="BK6" s="463"/>
      <c r="BL6" s="463"/>
      <c r="BM6" s="463"/>
      <c r="BN6" s="463"/>
      <c r="BO6" s="463"/>
      <c r="BP6" s="463"/>
      <c r="BQ6" s="463"/>
      <c r="BR6" s="463"/>
      <c r="BS6" s="463"/>
      <c r="BT6" s="463"/>
      <c r="BU6" s="463"/>
    </row>
    <row r="7" spans="1:73" s="303" customFormat="1" ht="13.5" customHeight="1" x14ac:dyDescent="0.2">
      <c r="A7" s="376" t="s">
        <v>57</v>
      </c>
      <c r="B7" s="131" t="s">
        <v>97</v>
      </c>
      <c r="C7" s="377">
        <v>0</v>
      </c>
      <c r="D7" s="515">
        <v>2.9865040000040608</v>
      </c>
      <c r="E7" s="301"/>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463"/>
      <c r="BJ7" s="463"/>
      <c r="BK7" s="463"/>
      <c r="BL7" s="463"/>
      <c r="BM7" s="463"/>
      <c r="BN7" s="463"/>
      <c r="BO7" s="463"/>
      <c r="BP7" s="463"/>
      <c r="BQ7" s="463"/>
      <c r="BR7" s="463"/>
      <c r="BS7" s="463"/>
      <c r="BT7" s="463"/>
      <c r="BU7" s="463"/>
    </row>
    <row r="8" spans="1:73" s="304" customFormat="1" ht="13.5" customHeight="1" x14ac:dyDescent="0.2">
      <c r="A8" s="379" t="s">
        <v>58</v>
      </c>
      <c r="B8" s="139" t="s">
        <v>59</v>
      </c>
      <c r="C8" s="351">
        <v>-2.9498943590412111E-2</v>
      </c>
      <c r="D8" s="516">
        <v>308.59584800000448</v>
      </c>
      <c r="E8" s="301"/>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c r="BH8" s="463"/>
      <c r="BI8" s="463"/>
      <c r="BJ8" s="463"/>
      <c r="BK8" s="463"/>
      <c r="BL8" s="463"/>
      <c r="BM8" s="463"/>
      <c r="BN8" s="463"/>
      <c r="BO8" s="463"/>
      <c r="BP8" s="463"/>
      <c r="BQ8" s="463"/>
      <c r="BR8" s="463"/>
      <c r="BS8" s="463"/>
      <c r="BT8" s="463"/>
      <c r="BU8" s="463"/>
    </row>
    <row r="9" spans="1:73" x14ac:dyDescent="0.25">
      <c r="A9" s="338" t="s">
        <v>27</v>
      </c>
      <c r="B9" s="339" t="s">
        <v>28</v>
      </c>
      <c r="C9" s="340">
        <v>-9.1338208283325024E-3</v>
      </c>
      <c r="D9" s="517">
        <v>78.539971000000037</v>
      </c>
    </row>
    <row r="10" spans="1:73" x14ac:dyDescent="0.25">
      <c r="A10" t="s">
        <v>87</v>
      </c>
      <c r="C10" s="461">
        <f>SUBTOTAL(109,Table4710[Child Poverty Reduction Effect (%) ages 0-17])</f>
        <v>-0.47812024280165188</v>
      </c>
      <c r="D10" s="462">
        <f>SUBTOTAL(109,Table4710[Additional Annual Cost ($millions)])</f>
        <v>8164.5911250000127</v>
      </c>
    </row>
    <row r="13" spans="1:73" s="301" customFormat="1" ht="38.25" x14ac:dyDescent="0.2">
      <c r="A13" s="422" t="s">
        <v>2</v>
      </c>
      <c r="B13" s="553" t="s">
        <v>3</v>
      </c>
      <c r="C13" s="423" t="s">
        <v>6</v>
      </c>
      <c r="D13" s="424" t="s">
        <v>15</v>
      </c>
    </row>
    <row r="14" spans="1:73" s="302" customFormat="1" ht="13.5" customHeight="1" x14ac:dyDescent="0.2">
      <c r="A14" s="355" t="s">
        <v>39</v>
      </c>
      <c r="B14" s="356" t="s">
        <v>40</v>
      </c>
      <c r="C14" s="357">
        <v>-0.25459471066647749</v>
      </c>
      <c r="D14" s="464">
        <v>3721.7878259999998</v>
      </c>
      <c r="E14" s="301"/>
      <c r="F14" s="463"/>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3"/>
      <c r="AL14" s="463"/>
      <c r="AM14" s="463"/>
      <c r="AN14" s="463"/>
      <c r="AO14" s="463"/>
      <c r="AP14" s="463"/>
      <c r="AQ14" s="463"/>
      <c r="AR14" s="463"/>
      <c r="AS14" s="463"/>
      <c r="AT14" s="463"/>
      <c r="AU14" s="463"/>
      <c r="AV14" s="463"/>
      <c r="AW14" s="463"/>
      <c r="AX14" s="463"/>
      <c r="AY14" s="463"/>
      <c r="AZ14" s="463"/>
      <c r="BA14" s="463"/>
      <c r="BB14" s="463"/>
      <c r="BC14" s="463"/>
      <c r="BD14" s="463"/>
      <c r="BE14" s="463"/>
      <c r="BF14" s="463"/>
      <c r="BG14" s="463"/>
      <c r="BH14" s="463"/>
      <c r="BI14" s="463"/>
      <c r="BJ14" s="463"/>
      <c r="BK14" s="463"/>
      <c r="BL14" s="463"/>
      <c r="BM14" s="463"/>
      <c r="BN14" s="463"/>
      <c r="BO14" s="463"/>
      <c r="BP14" s="463"/>
      <c r="BQ14" s="463"/>
      <c r="BR14" s="463"/>
      <c r="BS14" s="463"/>
      <c r="BT14" s="463"/>
      <c r="BU14" s="463"/>
    </row>
    <row r="15" spans="1:73" s="303" customFormat="1" ht="13.5" customHeight="1" x14ac:dyDescent="0.2">
      <c r="A15" s="325" t="s">
        <v>19</v>
      </c>
      <c r="B15" s="326" t="s">
        <v>20</v>
      </c>
      <c r="C15" s="22">
        <v>-6.0106062755714326E-2</v>
      </c>
      <c r="D15" s="435">
        <v>559.82589099999996</v>
      </c>
      <c r="E15" s="301"/>
      <c r="F15" s="463"/>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463"/>
      <c r="AL15" s="463"/>
      <c r="AM15" s="463"/>
      <c r="AN15" s="463"/>
      <c r="AO15" s="463"/>
      <c r="AP15" s="463"/>
      <c r="AQ15" s="463"/>
      <c r="AR15" s="463"/>
      <c r="AS15" s="463"/>
      <c r="AT15" s="463"/>
      <c r="AU15" s="463"/>
      <c r="AV15" s="463"/>
      <c r="AW15" s="463"/>
      <c r="AX15" s="463"/>
      <c r="AY15" s="463"/>
      <c r="AZ15" s="463"/>
      <c r="BA15" s="463"/>
      <c r="BB15" s="463"/>
      <c r="BC15" s="463"/>
      <c r="BD15" s="463"/>
      <c r="BE15" s="463"/>
      <c r="BF15" s="463"/>
      <c r="BG15" s="463"/>
      <c r="BH15" s="463"/>
      <c r="BI15" s="463"/>
      <c r="BJ15" s="463"/>
      <c r="BK15" s="463"/>
      <c r="BL15" s="463"/>
      <c r="BM15" s="463"/>
      <c r="BN15" s="463"/>
      <c r="BO15" s="463"/>
      <c r="BP15" s="463"/>
      <c r="BQ15" s="463"/>
      <c r="BR15" s="463"/>
      <c r="BS15" s="463"/>
      <c r="BT15" s="463"/>
      <c r="BU15" s="463"/>
    </row>
    <row r="16" spans="1:73" s="304" customFormat="1" ht="13.5" customHeight="1" x14ac:dyDescent="0.2">
      <c r="A16" s="297" t="s">
        <v>80</v>
      </c>
      <c r="B16" s="247" t="s">
        <v>89</v>
      </c>
      <c r="C16" s="354">
        <v>-0.13741185402758552</v>
      </c>
      <c r="D16" s="474">
        <v>3895.3972480000011</v>
      </c>
      <c r="E16" s="301"/>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3"/>
      <c r="AJ16" s="463"/>
      <c r="AK16" s="463"/>
      <c r="AL16" s="463"/>
      <c r="AM16" s="463"/>
      <c r="AN16" s="463"/>
      <c r="AO16" s="463"/>
      <c r="AP16" s="463"/>
      <c r="AQ16" s="463"/>
      <c r="AR16" s="463"/>
      <c r="AS16" s="463"/>
      <c r="AT16" s="463"/>
      <c r="AU16" s="463"/>
      <c r="AV16" s="463"/>
      <c r="AW16" s="463"/>
      <c r="AX16" s="463"/>
      <c r="AY16" s="463"/>
      <c r="AZ16" s="463"/>
      <c r="BA16" s="463"/>
      <c r="BB16" s="463"/>
      <c r="BC16" s="463"/>
      <c r="BD16" s="463"/>
      <c r="BE16" s="463"/>
      <c r="BF16" s="463"/>
      <c r="BG16" s="463"/>
      <c r="BH16" s="463"/>
      <c r="BI16" s="463"/>
      <c r="BJ16" s="463"/>
      <c r="BK16" s="463"/>
      <c r="BL16" s="463"/>
      <c r="BM16" s="463"/>
      <c r="BN16" s="463"/>
      <c r="BO16" s="463"/>
      <c r="BP16" s="463"/>
      <c r="BQ16" s="463"/>
      <c r="BR16" s="463"/>
      <c r="BS16" s="463"/>
      <c r="BT16" s="463"/>
      <c r="BU16" s="463"/>
    </row>
    <row r="17" spans="1:4" s="301" customFormat="1" ht="13.5" customHeight="1" x14ac:dyDescent="0.2">
      <c r="A17" s="374" t="s">
        <v>55</v>
      </c>
      <c r="B17" s="124" t="s">
        <v>56</v>
      </c>
      <c r="C17" s="347">
        <v>0</v>
      </c>
      <c r="D17" s="514">
        <v>5.720976000004157</v>
      </c>
    </row>
    <row r="18" spans="1:4" x14ac:dyDescent="0.25">
      <c r="A18" s="376" t="s">
        <v>57</v>
      </c>
      <c r="B18" s="131" t="s">
        <v>97</v>
      </c>
      <c r="C18" s="377">
        <v>0</v>
      </c>
      <c r="D18" s="515">
        <v>2.9865040000040608</v>
      </c>
    </row>
    <row r="19" spans="1:4" x14ac:dyDescent="0.25">
      <c r="A19" s="379" t="s">
        <v>58</v>
      </c>
      <c r="B19" s="139" t="s">
        <v>59</v>
      </c>
      <c r="C19" s="351">
        <v>-2.9498943590412111E-2</v>
      </c>
      <c r="D19" s="516">
        <v>308.59584800000448</v>
      </c>
    </row>
    <row r="20" spans="1:4" x14ac:dyDescent="0.25">
      <c r="A20" t="s">
        <v>87</v>
      </c>
      <c r="C20" s="461">
        <f>SUBTOTAL(109,Table47[Child Poverty Reduction Effect (%) ages 0-17])</f>
        <v>-0.48161157104018942</v>
      </c>
      <c r="D20" s="462">
        <f>SUBTOTAL(109,Table47[Additional Annual Cost ($millions)])</f>
        <v>8494.314293000014</v>
      </c>
    </row>
    <row r="23" spans="1:4" ht="38.25" x14ac:dyDescent="0.25">
      <c r="A23" s="422" t="s">
        <v>2</v>
      </c>
      <c r="B23" s="553" t="s">
        <v>3</v>
      </c>
      <c r="C23" s="423" t="s">
        <v>6</v>
      </c>
      <c r="D23" s="424" t="s">
        <v>15</v>
      </c>
    </row>
    <row r="24" spans="1:4" x14ac:dyDescent="0.25">
      <c r="A24" s="352" t="s">
        <v>37</v>
      </c>
      <c r="B24" s="353" t="s">
        <v>38</v>
      </c>
      <c r="C24" s="354">
        <v>-0.23215894842190429</v>
      </c>
      <c r="D24" s="518">
        <v>3227.737826</v>
      </c>
    </row>
    <row r="25" spans="1:4" x14ac:dyDescent="0.25">
      <c r="A25" s="325" t="s">
        <v>19</v>
      </c>
      <c r="B25" s="326" t="s">
        <v>20</v>
      </c>
      <c r="C25" s="327">
        <v>-6.0106062755714326E-2</v>
      </c>
      <c r="D25" s="519">
        <v>559.82589099999996</v>
      </c>
    </row>
    <row r="26" spans="1:4" ht="28.5" x14ac:dyDescent="0.25">
      <c r="A26" s="229" t="s">
        <v>77</v>
      </c>
      <c r="B26" s="169" t="s">
        <v>99</v>
      </c>
      <c r="C26" s="362">
        <v>-0.156599779898692</v>
      </c>
      <c r="D26" s="520">
        <v>3271.6837439999981</v>
      </c>
    </row>
    <row r="27" spans="1:4" x14ac:dyDescent="0.25">
      <c r="A27" s="374" t="s">
        <v>55</v>
      </c>
      <c r="B27" s="124" t="s">
        <v>56</v>
      </c>
      <c r="C27" s="347">
        <v>0</v>
      </c>
      <c r="D27" s="514">
        <v>5.720976000004157</v>
      </c>
    </row>
    <row r="28" spans="1:4" x14ac:dyDescent="0.25">
      <c r="A28" s="376" t="s">
        <v>57</v>
      </c>
      <c r="B28" s="131" t="s">
        <v>97</v>
      </c>
      <c r="C28" s="377">
        <v>0</v>
      </c>
      <c r="D28" s="515">
        <v>2.9865040000040608</v>
      </c>
    </row>
    <row r="29" spans="1:4" x14ac:dyDescent="0.25">
      <c r="A29" s="379" t="s">
        <v>58</v>
      </c>
      <c r="B29" s="139" t="s">
        <v>59</v>
      </c>
      <c r="C29" s="351">
        <v>-2.9498943590412111E-2</v>
      </c>
      <c r="D29" s="516">
        <v>308.59584800000448</v>
      </c>
    </row>
    <row r="30" spans="1:4" x14ac:dyDescent="0.25">
      <c r="A30" t="s">
        <v>87</v>
      </c>
      <c r="C30" s="461">
        <f>SUBTOTAL(109,Table47111221[Child Poverty Reduction Effect (%) ages 0-17])</f>
        <v>-0.47836373466672272</v>
      </c>
      <c r="D30" s="462">
        <f>SUBTOTAL(109,Table47111221[Additional Annual Cost ($millions)])</f>
        <v>7376.5507890000108</v>
      </c>
    </row>
    <row r="31" spans="1:4" x14ac:dyDescent="0.25">
      <c r="C31" s="461"/>
      <c r="D31" s="462"/>
    </row>
    <row r="33" spans="1:4" ht="38.25" x14ac:dyDescent="0.25">
      <c r="A33" s="422" t="s">
        <v>2</v>
      </c>
      <c r="B33" s="553" t="s">
        <v>3</v>
      </c>
      <c r="C33" s="423" t="s">
        <v>6</v>
      </c>
      <c r="D33" s="424" t="s">
        <v>15</v>
      </c>
    </row>
    <row r="34" spans="1:4" x14ac:dyDescent="0.25">
      <c r="A34" s="452" t="s">
        <v>37</v>
      </c>
      <c r="B34" s="289" t="s">
        <v>38</v>
      </c>
      <c r="C34" s="74">
        <v>-0.23215894842190429</v>
      </c>
      <c r="D34" s="444">
        <v>3227.737826</v>
      </c>
    </row>
    <row r="35" spans="1:4" x14ac:dyDescent="0.25">
      <c r="A35" s="345" t="s">
        <v>31</v>
      </c>
      <c r="B35" s="346" t="s">
        <v>32</v>
      </c>
      <c r="C35" s="347">
        <v>0</v>
      </c>
      <c r="D35" s="337">
        <v>6.821826000000101</v>
      </c>
    </row>
    <row r="36" spans="1:4" x14ac:dyDescent="0.25">
      <c r="A36" s="338" t="s">
        <v>27</v>
      </c>
      <c r="B36" s="339" t="s">
        <v>28</v>
      </c>
      <c r="C36" s="340">
        <v>-9.1338208283325024E-3</v>
      </c>
      <c r="D36" s="341">
        <v>78.539971000000037</v>
      </c>
    </row>
    <row r="37" spans="1:4" ht="28.5" x14ac:dyDescent="0.25">
      <c r="A37" s="470" t="s">
        <v>77</v>
      </c>
      <c r="B37" s="169" t="s">
        <v>99</v>
      </c>
      <c r="C37" s="362">
        <v>-0.156599779898692</v>
      </c>
      <c r="D37" s="487">
        <v>3271.6837439999981</v>
      </c>
    </row>
    <row r="38" spans="1:4" x14ac:dyDescent="0.25">
      <c r="A38" s="381" t="s">
        <v>60</v>
      </c>
      <c r="B38" s="146" t="s">
        <v>61</v>
      </c>
      <c r="C38" s="382">
        <v>-8.057088297435859E-2</v>
      </c>
      <c r="D38" s="524">
        <v>1122.7963120000022</v>
      </c>
    </row>
    <row r="39" spans="1:4" x14ac:dyDescent="0.25">
      <c r="A39" s="374" t="s">
        <v>55</v>
      </c>
      <c r="B39" s="124" t="s">
        <v>56</v>
      </c>
      <c r="C39" s="347">
        <v>0</v>
      </c>
      <c r="D39" s="375">
        <v>5.720976000004157</v>
      </c>
    </row>
    <row r="40" spans="1:4" x14ac:dyDescent="0.25">
      <c r="A40" s="376" t="s">
        <v>57</v>
      </c>
      <c r="B40" s="131" t="s">
        <v>97</v>
      </c>
      <c r="C40" s="377">
        <v>0</v>
      </c>
      <c r="D40" s="378">
        <v>2.9865040000040608</v>
      </c>
    </row>
    <row r="41" spans="1:4" x14ac:dyDescent="0.25">
      <c r="A41" s="379" t="s">
        <v>58</v>
      </c>
      <c r="B41" s="139" t="s">
        <v>59</v>
      </c>
      <c r="C41" s="351">
        <v>-2.9498943590412111E-2</v>
      </c>
      <c r="D41" s="380">
        <v>308.59584800000448</v>
      </c>
    </row>
    <row r="42" spans="1:4" x14ac:dyDescent="0.25">
      <c r="A42" t="s">
        <v>87</v>
      </c>
      <c r="C42" s="461">
        <f>SUBTOTAL(109,Table47111229[Child Poverty Reduction Effect (%) ages 0-17])</f>
        <v>-0.50796237571369951</v>
      </c>
      <c r="D42" s="462">
        <f>SUBTOTAL(109,Table47111229[Additional Annual Cost ($millions)])</f>
        <v>8024.8830070000131</v>
      </c>
    </row>
    <row r="45" spans="1:4" ht="38.25" x14ac:dyDescent="0.25">
      <c r="A45" s="422" t="s">
        <v>2</v>
      </c>
      <c r="B45" s="553" t="s">
        <v>3</v>
      </c>
      <c r="C45" s="423" t="s">
        <v>6</v>
      </c>
      <c r="D45" s="424" t="s">
        <v>15</v>
      </c>
    </row>
    <row r="46" spans="1:4" s="301" customFormat="1" ht="13.5" customHeight="1" x14ac:dyDescent="0.2">
      <c r="A46" s="325" t="s">
        <v>35</v>
      </c>
      <c r="B46" s="350" t="s">
        <v>36</v>
      </c>
      <c r="C46" s="351">
        <v>-9.6911679557036473E-2</v>
      </c>
      <c r="D46" s="521">
        <v>937.23782600000015</v>
      </c>
    </row>
    <row r="47" spans="1:4" s="301" customFormat="1" ht="13.5" customHeight="1" x14ac:dyDescent="0.2">
      <c r="A47" s="331" t="s">
        <v>23</v>
      </c>
      <c r="B47" s="332" t="s">
        <v>24</v>
      </c>
      <c r="C47" s="333">
        <v>-0.16373965159573442</v>
      </c>
      <c r="D47" s="522">
        <v>1765.135194</v>
      </c>
    </row>
    <row r="48" spans="1:4" x14ac:dyDescent="0.25">
      <c r="A48" s="224" t="s">
        <v>76</v>
      </c>
      <c r="B48" s="225" t="s">
        <v>96</v>
      </c>
      <c r="C48" s="361">
        <v>-0.13829379306642531</v>
      </c>
      <c r="D48" s="523">
        <v>2951.2134719999995</v>
      </c>
    </row>
    <row r="49" spans="1:6" x14ac:dyDescent="0.25">
      <c r="A49" s="381" t="s">
        <v>60</v>
      </c>
      <c r="B49" s="146" t="s">
        <v>61</v>
      </c>
      <c r="C49" s="382">
        <v>-8.057088297435859E-2</v>
      </c>
      <c r="D49" s="524">
        <v>1122.7963120000022</v>
      </c>
    </row>
    <row r="50" spans="1:6" x14ac:dyDescent="0.25">
      <c r="A50" s="374" t="s">
        <v>55</v>
      </c>
      <c r="B50" s="124" t="s">
        <v>56</v>
      </c>
      <c r="C50" s="347">
        <v>0</v>
      </c>
      <c r="D50" s="514">
        <v>5.720976000004157</v>
      </c>
    </row>
    <row r="51" spans="1:6" s="301" customFormat="1" ht="13.5" customHeight="1" x14ac:dyDescent="0.2">
      <c r="A51" s="376" t="s">
        <v>57</v>
      </c>
      <c r="B51" s="131" t="s">
        <v>97</v>
      </c>
      <c r="C51" s="377">
        <v>0</v>
      </c>
      <c r="D51" s="515">
        <v>2.9865040000040608</v>
      </c>
      <c r="F51" s="463"/>
    </row>
    <row r="52" spans="1:6" x14ac:dyDescent="0.25">
      <c r="A52" s="379" t="s">
        <v>58</v>
      </c>
      <c r="B52" s="139" t="s">
        <v>59</v>
      </c>
      <c r="C52" s="351">
        <v>-2.9498943590412111E-2</v>
      </c>
      <c r="D52" s="516">
        <v>308.59584800000448</v>
      </c>
    </row>
    <row r="53" spans="1:6" x14ac:dyDescent="0.25">
      <c r="A53" t="s">
        <v>87</v>
      </c>
      <c r="C53" s="461">
        <f>SUBTOTAL(109,Table471122[Child Poverty Reduction Effect (%) ages 0-17])</f>
        <v>-0.50901495078396697</v>
      </c>
      <c r="D53" s="462">
        <f>SUBTOTAL(109,Table471122[Additional Annual Cost ($millions)])</f>
        <v>7093.6861320000144</v>
      </c>
    </row>
  </sheetData>
  <phoneticPr fontId="12" type="noConversion"/>
  <pageMargins left="0.7" right="0.7" top="0.75" bottom="0.75" header="0.3" footer="0.3"/>
  <pageSetup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10C80-C6D8-4679-B903-EF48085420E9}">
  <dimension ref="A2:BU45"/>
  <sheetViews>
    <sheetView workbookViewId="0">
      <selection activeCell="A16" sqref="A16:XFD22"/>
    </sheetView>
  </sheetViews>
  <sheetFormatPr defaultRowHeight="15" x14ac:dyDescent="0.25"/>
  <cols>
    <col min="2" max="2" width="84.5703125" bestFit="1" customWidth="1"/>
    <col min="3" max="3" width="16.7109375" customWidth="1"/>
    <col min="4" max="4" width="12.42578125" customWidth="1"/>
  </cols>
  <sheetData>
    <row r="2" spans="1:73" x14ac:dyDescent="0.25">
      <c r="B2" s="489" t="s">
        <v>94</v>
      </c>
    </row>
    <row r="3" spans="1:73" x14ac:dyDescent="0.25">
      <c r="B3" s="489"/>
    </row>
    <row r="4" spans="1:73" ht="38.25" x14ac:dyDescent="0.25">
      <c r="A4" s="475" t="s">
        <v>2</v>
      </c>
      <c r="B4" s="551" t="s">
        <v>3</v>
      </c>
      <c r="C4" s="476" t="s">
        <v>6</v>
      </c>
      <c r="D4" s="477" t="s">
        <v>15</v>
      </c>
    </row>
    <row r="5" spans="1:73" s="310" customFormat="1" ht="13.5" customHeight="1" x14ac:dyDescent="0.2">
      <c r="A5" s="389" t="s">
        <v>67</v>
      </c>
      <c r="B5" s="184" t="s">
        <v>103</v>
      </c>
      <c r="C5" s="390">
        <v>-0.43036324384847513</v>
      </c>
      <c r="D5" s="543">
        <v>14408.014808</v>
      </c>
      <c r="E5" s="301"/>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3"/>
      <c r="AR5" s="463"/>
      <c r="AS5" s="463"/>
      <c r="AT5" s="463"/>
      <c r="AU5" s="463"/>
      <c r="AV5" s="463"/>
      <c r="AW5" s="463"/>
      <c r="AX5" s="463"/>
      <c r="AY5" s="463"/>
      <c r="AZ5" s="463"/>
      <c r="BA5" s="463"/>
      <c r="BB5" s="463"/>
      <c r="BC5" s="463"/>
      <c r="BD5" s="463"/>
      <c r="BE5" s="463"/>
      <c r="BF5" s="463"/>
      <c r="BG5" s="463"/>
      <c r="BH5" s="463"/>
      <c r="BI5" s="463"/>
      <c r="BJ5" s="463"/>
      <c r="BK5" s="463"/>
      <c r="BL5" s="463"/>
      <c r="BM5" s="463"/>
      <c r="BN5" s="463"/>
      <c r="BO5" s="463"/>
      <c r="BP5" s="463"/>
      <c r="BQ5" s="463"/>
      <c r="BR5" s="463"/>
      <c r="BS5" s="463"/>
      <c r="BT5" s="463"/>
      <c r="BU5" s="463"/>
    </row>
    <row r="6" spans="1:73" x14ac:dyDescent="0.25">
      <c r="A6" s="484" t="s">
        <v>55</v>
      </c>
      <c r="B6" s="124" t="s">
        <v>56</v>
      </c>
      <c r="C6" s="347">
        <v>0</v>
      </c>
      <c r="D6" s="465">
        <v>5.720976000004157</v>
      </c>
    </row>
    <row r="7" spans="1:73" x14ac:dyDescent="0.25">
      <c r="A7" s="376" t="s">
        <v>57</v>
      </c>
      <c r="B7" s="131" t="s">
        <v>97</v>
      </c>
      <c r="C7" s="377">
        <v>0</v>
      </c>
      <c r="D7" s="467">
        <v>2.9865040000040608</v>
      </c>
    </row>
    <row r="8" spans="1:73" s="304" customFormat="1" ht="13.5" customHeight="1" x14ac:dyDescent="0.2">
      <c r="A8" s="379" t="s">
        <v>58</v>
      </c>
      <c r="B8" s="139" t="s">
        <v>59</v>
      </c>
      <c r="C8" s="351">
        <v>-2.9498943590412111E-2</v>
      </c>
      <c r="D8" s="516">
        <v>308.59584800000448</v>
      </c>
      <c r="E8" s="301"/>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c r="BH8" s="463"/>
      <c r="BI8" s="463"/>
      <c r="BJ8" s="463"/>
      <c r="BK8" s="463"/>
      <c r="BL8" s="463"/>
      <c r="BM8" s="463"/>
      <c r="BN8" s="463"/>
      <c r="BO8" s="463"/>
      <c r="BP8" s="463"/>
      <c r="BQ8" s="463"/>
      <c r="BR8" s="463"/>
      <c r="BS8" s="463"/>
      <c r="BT8" s="463"/>
      <c r="BU8" s="463"/>
    </row>
    <row r="9" spans="1:73" x14ac:dyDescent="0.25">
      <c r="A9" s="342" t="s">
        <v>29</v>
      </c>
      <c r="B9" s="343" t="s">
        <v>30</v>
      </c>
      <c r="C9" s="344">
        <v>-2.2694592179884867E-2</v>
      </c>
      <c r="D9" s="531">
        <v>106.64982600000008</v>
      </c>
    </row>
    <row r="10" spans="1:73" x14ac:dyDescent="0.25">
      <c r="A10" s="345" t="s">
        <v>31</v>
      </c>
      <c r="B10" s="346" t="s">
        <v>32</v>
      </c>
      <c r="C10" s="347">
        <v>0</v>
      </c>
      <c r="D10" s="532">
        <v>6.821826000000101</v>
      </c>
    </row>
    <row r="11" spans="1:73" s="301" customFormat="1" ht="13.5" customHeight="1" x14ac:dyDescent="0.2">
      <c r="A11" s="338" t="s">
        <v>27</v>
      </c>
      <c r="B11" s="339" t="s">
        <v>28</v>
      </c>
      <c r="C11" s="340">
        <v>-9.1338208283325024E-3</v>
      </c>
      <c r="D11" s="517">
        <v>78.539971000000037</v>
      </c>
    </row>
    <row r="12" spans="1:73" x14ac:dyDescent="0.25">
      <c r="A12" t="s">
        <v>87</v>
      </c>
      <c r="C12" s="461">
        <f>SUBTOTAL(109,Table4781316[Child Poverty Reduction Effect (%) ages 0-17])</f>
        <v>-0.49169060044710461</v>
      </c>
      <c r="D12" s="462">
        <f>SUBTOTAL(109,Table4781316[Additional Annual Cost ($millions)])</f>
        <v>14917.329759000013</v>
      </c>
    </row>
    <row r="13" spans="1:73" x14ac:dyDescent="0.25">
      <c r="B13" s="489"/>
    </row>
    <row r="15" spans="1:73" ht="38.25" x14ac:dyDescent="0.25">
      <c r="A15" s="475" t="s">
        <v>2</v>
      </c>
      <c r="B15" s="551" t="s">
        <v>3</v>
      </c>
      <c r="C15" s="476" t="s">
        <v>6</v>
      </c>
      <c r="D15" s="477" t="s">
        <v>15</v>
      </c>
    </row>
    <row r="16" spans="1:73" s="309" customFormat="1" ht="13.5" customHeight="1" x14ac:dyDescent="0.2">
      <c r="A16" s="387" t="s">
        <v>66</v>
      </c>
      <c r="B16" s="176" t="s">
        <v>104</v>
      </c>
      <c r="C16" s="388">
        <v>-0.35277753279471141</v>
      </c>
      <c r="D16" s="542">
        <v>8582.947240000005</v>
      </c>
      <c r="E16" s="301"/>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3"/>
      <c r="AJ16" s="463"/>
      <c r="AK16" s="463"/>
      <c r="AL16" s="463"/>
      <c r="AM16" s="463"/>
      <c r="AN16" s="463"/>
      <c r="AO16" s="463"/>
      <c r="AP16" s="463"/>
      <c r="AQ16" s="463"/>
      <c r="AR16" s="463"/>
      <c r="AS16" s="463"/>
      <c r="AT16" s="463"/>
      <c r="AU16" s="463"/>
      <c r="AV16" s="463"/>
      <c r="AW16" s="463"/>
      <c r="AX16" s="463"/>
      <c r="AY16" s="463"/>
      <c r="AZ16" s="463"/>
      <c r="BA16" s="463"/>
      <c r="BB16" s="463"/>
      <c r="BC16" s="463"/>
      <c r="BD16" s="463"/>
      <c r="BE16" s="463"/>
      <c r="BF16" s="463"/>
      <c r="BG16" s="463"/>
      <c r="BH16" s="463"/>
      <c r="BI16" s="463"/>
      <c r="BJ16" s="463"/>
      <c r="BK16" s="463"/>
      <c r="BL16" s="463"/>
      <c r="BM16" s="463"/>
      <c r="BN16" s="463"/>
      <c r="BO16" s="463"/>
      <c r="BP16" s="463"/>
      <c r="BQ16" s="463"/>
      <c r="BR16" s="463"/>
      <c r="BS16" s="463"/>
      <c r="BT16" s="463"/>
      <c r="BU16" s="463"/>
    </row>
    <row r="17" spans="1:73" x14ac:dyDescent="0.25">
      <c r="A17" s="484" t="s">
        <v>55</v>
      </c>
      <c r="B17" s="124" t="s">
        <v>56</v>
      </c>
      <c r="C17" s="347">
        <v>0</v>
      </c>
      <c r="D17" s="465">
        <v>5.720976000004157</v>
      </c>
    </row>
    <row r="18" spans="1:73" x14ac:dyDescent="0.25">
      <c r="A18" s="376" t="s">
        <v>57</v>
      </c>
      <c r="B18" s="131" t="s">
        <v>97</v>
      </c>
      <c r="C18" s="377">
        <v>0</v>
      </c>
      <c r="D18" s="467">
        <v>2.9865040000040608</v>
      </c>
    </row>
    <row r="19" spans="1:73" s="304" customFormat="1" ht="13.5" customHeight="1" x14ac:dyDescent="0.2">
      <c r="A19" s="379" t="s">
        <v>58</v>
      </c>
      <c r="B19" s="139" t="s">
        <v>59</v>
      </c>
      <c r="C19" s="351">
        <v>-2.9498943590412111E-2</v>
      </c>
      <c r="D19" s="516">
        <v>308.59584800000448</v>
      </c>
      <c r="E19" s="301"/>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3"/>
      <c r="BH19" s="463"/>
      <c r="BI19" s="463"/>
      <c r="BJ19" s="463"/>
      <c r="BK19" s="463"/>
      <c r="BL19" s="463"/>
      <c r="BM19" s="463"/>
      <c r="BN19" s="463"/>
      <c r="BO19" s="463"/>
      <c r="BP19" s="463"/>
      <c r="BQ19" s="463"/>
      <c r="BR19" s="463"/>
      <c r="BS19" s="463"/>
      <c r="BT19" s="463"/>
      <c r="BU19" s="463"/>
    </row>
    <row r="20" spans="1:73" x14ac:dyDescent="0.25">
      <c r="A20" s="325" t="s">
        <v>35</v>
      </c>
      <c r="B20" s="326" t="s">
        <v>36</v>
      </c>
      <c r="C20" s="351">
        <v>-9.6911679557036473E-2</v>
      </c>
      <c r="D20" s="466">
        <v>937.23782600000015</v>
      </c>
    </row>
    <row r="21" spans="1:73" s="301" customFormat="1" ht="13.5" customHeight="1" x14ac:dyDescent="0.2">
      <c r="A21" s="345" t="s">
        <v>31</v>
      </c>
      <c r="B21" s="346" t="s">
        <v>32</v>
      </c>
      <c r="C21" s="347">
        <v>0</v>
      </c>
      <c r="D21" s="532">
        <v>6.821826000000101</v>
      </c>
    </row>
    <row r="22" spans="1:73" s="301" customFormat="1" ht="13.5" customHeight="1" x14ac:dyDescent="0.2">
      <c r="A22" s="338" t="s">
        <v>27</v>
      </c>
      <c r="B22" s="339" t="s">
        <v>28</v>
      </c>
      <c r="C22" s="340">
        <v>-9.1338208283325024E-3</v>
      </c>
      <c r="D22" s="517">
        <v>78.539971000000037</v>
      </c>
    </row>
    <row r="23" spans="1:73" x14ac:dyDescent="0.25">
      <c r="A23" t="s">
        <v>87</v>
      </c>
      <c r="C23" s="461">
        <f>SUBTOTAL(109,Table47814[Child Poverty Reduction Effect (%) ages 0-17])</f>
        <v>-0.48832197677049255</v>
      </c>
      <c r="D23" s="462">
        <f>SUBTOTAL(109,Table47814[Additional Annual Cost ($millions)])</f>
        <v>9922.8501910000177</v>
      </c>
    </row>
    <row r="26" spans="1:73" ht="38.25" x14ac:dyDescent="0.25">
      <c r="A26" s="475" t="s">
        <v>2</v>
      </c>
      <c r="B26" s="551" t="s">
        <v>3</v>
      </c>
      <c r="C26" s="476" t="s">
        <v>6</v>
      </c>
      <c r="D26" s="477" t="s">
        <v>15</v>
      </c>
    </row>
    <row r="27" spans="1:73" s="309" customFormat="1" ht="13.5" customHeight="1" x14ac:dyDescent="0.2">
      <c r="A27" s="387" t="s">
        <v>66</v>
      </c>
      <c r="B27" s="176" t="s">
        <v>104</v>
      </c>
      <c r="C27" s="388">
        <v>-0.35277753279471141</v>
      </c>
      <c r="D27" s="542">
        <v>8582.947240000005</v>
      </c>
      <c r="E27" s="301"/>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3"/>
      <c r="BH27" s="463"/>
      <c r="BI27" s="463"/>
      <c r="BJ27" s="463"/>
      <c r="BK27" s="463"/>
      <c r="BL27" s="463"/>
      <c r="BM27" s="463"/>
      <c r="BN27" s="463"/>
      <c r="BO27" s="463"/>
      <c r="BP27" s="463"/>
      <c r="BQ27" s="463"/>
      <c r="BR27" s="463"/>
      <c r="BS27" s="463"/>
      <c r="BT27" s="463"/>
      <c r="BU27" s="463"/>
    </row>
    <row r="28" spans="1:73" x14ac:dyDescent="0.25">
      <c r="A28" s="484" t="s">
        <v>55</v>
      </c>
      <c r="B28" s="124" t="s">
        <v>56</v>
      </c>
      <c r="C28" s="347">
        <v>0</v>
      </c>
      <c r="D28" s="465">
        <v>5.720976000004157</v>
      </c>
    </row>
    <row r="29" spans="1:73" x14ac:dyDescent="0.25">
      <c r="A29" s="376" t="s">
        <v>57</v>
      </c>
      <c r="B29" s="131" t="s">
        <v>97</v>
      </c>
      <c r="C29" s="377">
        <v>0</v>
      </c>
      <c r="D29" s="467">
        <v>2.9865040000040608</v>
      </c>
    </row>
    <row r="30" spans="1:73" s="304" customFormat="1" ht="13.5" customHeight="1" x14ac:dyDescent="0.2">
      <c r="A30" s="379" t="s">
        <v>58</v>
      </c>
      <c r="B30" s="139" t="s">
        <v>59</v>
      </c>
      <c r="C30" s="351">
        <v>-2.9498943590412111E-2</v>
      </c>
      <c r="D30" s="516">
        <v>308.59584800000448</v>
      </c>
      <c r="E30" s="301"/>
      <c r="F30" s="463"/>
      <c r="G30" s="463"/>
      <c r="H30" s="463"/>
      <c r="I30" s="463"/>
      <c r="J30" s="463"/>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M30" s="463"/>
      <c r="AN30" s="463"/>
      <c r="AO30" s="463"/>
      <c r="AP30" s="463"/>
      <c r="AQ30" s="463"/>
      <c r="AR30" s="463"/>
      <c r="AS30" s="463"/>
      <c r="AT30" s="463"/>
      <c r="AU30" s="463"/>
      <c r="AV30" s="463"/>
      <c r="AW30" s="463"/>
      <c r="AX30" s="463"/>
      <c r="AY30" s="463"/>
      <c r="AZ30" s="463"/>
      <c r="BA30" s="463"/>
      <c r="BB30" s="463"/>
      <c r="BC30" s="463"/>
      <c r="BD30" s="463"/>
      <c r="BE30" s="463"/>
      <c r="BF30" s="463"/>
      <c r="BG30" s="463"/>
      <c r="BH30" s="463"/>
      <c r="BI30" s="463"/>
      <c r="BJ30" s="463"/>
      <c r="BK30" s="463"/>
      <c r="BL30" s="463"/>
      <c r="BM30" s="463"/>
      <c r="BN30" s="463"/>
      <c r="BO30" s="463"/>
      <c r="BP30" s="463"/>
      <c r="BQ30" s="463"/>
      <c r="BR30" s="463"/>
      <c r="BS30" s="463"/>
      <c r="BT30" s="463"/>
      <c r="BU30" s="463"/>
    </row>
    <row r="31" spans="1:73" s="301" customFormat="1" ht="13.5" customHeight="1" x14ac:dyDescent="0.2">
      <c r="A31" s="322" t="s">
        <v>33</v>
      </c>
      <c r="B31" s="348" t="s">
        <v>34</v>
      </c>
      <c r="C31" s="349">
        <v>-6.0351471879565383E-2</v>
      </c>
      <c r="D31" s="533">
        <v>487.20782599999995</v>
      </c>
    </row>
    <row r="32" spans="1:73" s="301" customFormat="1" ht="13.5" customHeight="1" x14ac:dyDescent="0.2">
      <c r="A32" s="345" t="s">
        <v>31</v>
      </c>
      <c r="B32" s="346" t="s">
        <v>32</v>
      </c>
      <c r="C32" s="347">
        <v>0</v>
      </c>
      <c r="D32" s="532">
        <v>6.821826000000101</v>
      </c>
    </row>
    <row r="33" spans="1:6" s="301" customFormat="1" ht="13.5" customHeight="1" x14ac:dyDescent="0.2">
      <c r="A33" s="338" t="s">
        <v>27</v>
      </c>
      <c r="B33" s="339" t="s">
        <v>28</v>
      </c>
      <c r="C33" s="340">
        <v>-9.1338208283325024E-3</v>
      </c>
      <c r="D33" s="517">
        <v>78.539971000000037</v>
      </c>
    </row>
    <row r="34" spans="1:6" x14ac:dyDescent="0.25">
      <c r="A34" t="s">
        <v>87</v>
      </c>
      <c r="C34" s="461">
        <f>SUBTOTAL(109,Table478915[Child Poverty Reduction Effect (%) ages 0-17])</f>
        <v>-0.4517617690930214</v>
      </c>
      <c r="D34" s="462">
        <f>SUBTOTAL(109,Table478915[Additional Annual Cost ($millions)])</f>
        <v>9472.8201910000171</v>
      </c>
    </row>
    <row r="37" spans="1:6" ht="38.25" x14ac:dyDescent="0.25">
      <c r="A37" s="475" t="s">
        <v>2</v>
      </c>
      <c r="B37" s="551" t="s">
        <v>3</v>
      </c>
      <c r="C37" s="476" t="s">
        <v>6</v>
      </c>
      <c r="D37" s="477" t="s">
        <v>15</v>
      </c>
    </row>
    <row r="38" spans="1:6" x14ac:dyDescent="0.25">
      <c r="A38" s="387" t="s">
        <v>66</v>
      </c>
      <c r="B38" s="176" t="s">
        <v>104</v>
      </c>
      <c r="C38" s="388">
        <v>-0.35277753279471141</v>
      </c>
      <c r="D38" s="542">
        <v>8582.947240000005</v>
      </c>
    </row>
    <row r="39" spans="1:6" x14ac:dyDescent="0.25">
      <c r="A39" s="484" t="s">
        <v>55</v>
      </c>
      <c r="B39" s="124" t="s">
        <v>56</v>
      </c>
      <c r="C39" s="347">
        <v>0</v>
      </c>
      <c r="D39" s="465">
        <v>5.720976000004157</v>
      </c>
    </row>
    <row r="40" spans="1:6" x14ac:dyDescent="0.25">
      <c r="A40" s="376" t="s">
        <v>57</v>
      </c>
      <c r="B40" s="131" t="s">
        <v>97</v>
      </c>
      <c r="C40" s="377">
        <v>0</v>
      </c>
      <c r="D40" s="467">
        <v>2.9865040000040608</v>
      </c>
    </row>
    <row r="41" spans="1:6" x14ac:dyDescent="0.25">
      <c r="A41" s="379" t="s">
        <v>58</v>
      </c>
      <c r="B41" s="139" t="s">
        <v>59</v>
      </c>
      <c r="C41" s="351">
        <v>-2.9498943590412111E-2</v>
      </c>
      <c r="D41" s="516">
        <v>308.59584800000448</v>
      </c>
    </row>
    <row r="42" spans="1:6" s="301" customFormat="1" ht="13.5" customHeight="1" x14ac:dyDescent="0.2">
      <c r="A42" s="224" t="s">
        <v>76</v>
      </c>
      <c r="B42" s="225" t="s">
        <v>96</v>
      </c>
      <c r="C42" s="361">
        <v>-0.13829379306642531</v>
      </c>
      <c r="D42" s="523">
        <v>2951.2134719999995</v>
      </c>
      <c r="F42" s="463"/>
    </row>
    <row r="43" spans="1:6" x14ac:dyDescent="0.25">
      <c r="A43" s="342" t="s">
        <v>29</v>
      </c>
      <c r="B43" s="343" t="s">
        <v>30</v>
      </c>
      <c r="C43" s="344">
        <v>-2.2694592179884867E-2</v>
      </c>
      <c r="D43" s="531">
        <v>106.64982600000008</v>
      </c>
    </row>
    <row r="44" spans="1:6" x14ac:dyDescent="0.25">
      <c r="A44" s="345" t="s">
        <v>31</v>
      </c>
      <c r="B44" s="346" t="s">
        <v>32</v>
      </c>
      <c r="C44" s="347">
        <v>0</v>
      </c>
      <c r="D44" s="532">
        <v>6.821826000000101</v>
      </c>
    </row>
    <row r="45" spans="1:6" x14ac:dyDescent="0.25">
      <c r="A45" t="s">
        <v>87</v>
      </c>
      <c r="C45" s="461">
        <f>SUBTOTAL(109,Table47891520[Child Poverty Reduction Effect (%) ages 0-17])</f>
        <v>-0.54326486163143373</v>
      </c>
      <c r="D45" s="462">
        <f>SUBTOTAL(109,Table47891520[Additional Annual Cost ($millions)])</f>
        <v>11964.935692000017</v>
      </c>
    </row>
  </sheetData>
  <pageMargins left="0.7" right="0.7" top="0.75" bottom="0.75" header="0.3" footer="0.3"/>
  <tableParts count="4">
    <tablePart r:id="rId1"/>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41678-46F9-47EF-BC27-4B731E22FBFC}">
  <dimension ref="A2:BU30"/>
  <sheetViews>
    <sheetView workbookViewId="0">
      <selection activeCell="H22" sqref="H22"/>
    </sheetView>
  </sheetViews>
  <sheetFormatPr defaultRowHeight="15" x14ac:dyDescent="0.25"/>
  <cols>
    <col min="2" max="2" width="92.85546875" customWidth="1"/>
    <col min="3" max="3" width="16.7109375" customWidth="1"/>
    <col min="4" max="4" width="12.42578125" customWidth="1"/>
  </cols>
  <sheetData>
    <row r="2" spans="1:73" x14ac:dyDescent="0.25">
      <c r="B2" s="489" t="s">
        <v>93</v>
      </c>
    </row>
    <row r="4" spans="1:73" ht="38.25" x14ac:dyDescent="0.25">
      <c r="A4" s="475" t="s">
        <v>2</v>
      </c>
      <c r="B4" s="551" t="s">
        <v>3</v>
      </c>
      <c r="C4" s="476" t="s">
        <v>6</v>
      </c>
      <c r="D4" s="477" t="s">
        <v>15</v>
      </c>
    </row>
    <row r="5" spans="1:73" s="314" customFormat="1" ht="13.5" customHeight="1" x14ac:dyDescent="0.2">
      <c r="A5" s="395" t="s">
        <v>73</v>
      </c>
      <c r="B5" s="396" t="s">
        <v>74</v>
      </c>
      <c r="C5" s="397">
        <v>-0.47090368075340605</v>
      </c>
      <c r="D5" s="400">
        <v>7549.1331920000011</v>
      </c>
      <c r="E5" s="301"/>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3"/>
      <c r="AR5" s="463"/>
      <c r="AS5" s="463"/>
      <c r="AT5" s="463"/>
      <c r="AU5" s="463"/>
      <c r="AV5" s="463"/>
      <c r="AW5" s="463"/>
      <c r="AX5" s="463"/>
      <c r="AY5" s="463"/>
      <c r="AZ5" s="463"/>
      <c r="BA5" s="463"/>
      <c r="BB5" s="463"/>
      <c r="BC5" s="463"/>
      <c r="BD5" s="463"/>
      <c r="BE5" s="463"/>
      <c r="BF5" s="463"/>
      <c r="BG5" s="463"/>
      <c r="BH5" s="463"/>
      <c r="BI5" s="463"/>
      <c r="BJ5" s="463"/>
      <c r="BK5" s="463"/>
      <c r="BL5" s="463"/>
      <c r="BM5" s="463"/>
      <c r="BN5" s="463"/>
      <c r="BO5" s="463"/>
      <c r="BP5" s="463"/>
      <c r="BQ5" s="463"/>
      <c r="BR5" s="463"/>
      <c r="BS5" s="463"/>
      <c r="BT5" s="463"/>
      <c r="BU5" s="463"/>
    </row>
    <row r="6" spans="1:73" x14ac:dyDescent="0.25">
      <c r="A6" s="484" t="s">
        <v>55</v>
      </c>
      <c r="B6" s="124" t="s">
        <v>56</v>
      </c>
      <c r="C6" s="347">
        <v>0</v>
      </c>
      <c r="D6" s="465">
        <v>5.720976000004157</v>
      </c>
    </row>
    <row r="7" spans="1:73" x14ac:dyDescent="0.25">
      <c r="A7" s="376" t="s">
        <v>57</v>
      </c>
      <c r="B7" s="131" t="s">
        <v>97</v>
      </c>
      <c r="C7" s="377">
        <v>0</v>
      </c>
      <c r="D7" s="467">
        <v>2.9865040000040608</v>
      </c>
    </row>
    <row r="8" spans="1:73" x14ac:dyDescent="0.25">
      <c r="A8" s="342" t="s">
        <v>29</v>
      </c>
      <c r="B8" s="343" t="s">
        <v>30</v>
      </c>
      <c r="C8" s="344">
        <v>-2.2694592179884867E-2</v>
      </c>
      <c r="D8" s="531">
        <v>106.64982600000008</v>
      </c>
    </row>
    <row r="9" spans="1:73" x14ac:dyDescent="0.25">
      <c r="A9" s="345" t="s">
        <v>31</v>
      </c>
      <c r="B9" s="346" t="s">
        <v>32</v>
      </c>
      <c r="C9" s="347">
        <v>0</v>
      </c>
      <c r="D9" s="532">
        <v>6.821826000000101</v>
      </c>
    </row>
    <row r="10" spans="1:73" x14ac:dyDescent="0.25">
      <c r="A10" t="s">
        <v>87</v>
      </c>
      <c r="C10" s="461">
        <f>SUBTOTAL(109,Table47813[Child Poverty Reduction Effect (%) ages 0-17])</f>
        <v>-0.49359827293329089</v>
      </c>
      <c r="D10" s="462">
        <f>SUBTOTAL(109,Table47813[Additional Annual Cost ($millions)])</f>
        <v>7671.3123240000095</v>
      </c>
    </row>
    <row r="13" spans="1:73" ht="38.25" x14ac:dyDescent="0.25">
      <c r="A13" s="475" t="s">
        <v>2</v>
      </c>
      <c r="B13" s="551" t="s">
        <v>3</v>
      </c>
      <c r="C13" s="476" t="s">
        <v>6</v>
      </c>
      <c r="D13" s="477" t="s">
        <v>15</v>
      </c>
    </row>
    <row r="14" spans="1:73" x14ac:dyDescent="0.25">
      <c r="A14" s="393" t="s">
        <v>71</v>
      </c>
      <c r="B14" s="394" t="s">
        <v>72</v>
      </c>
      <c r="C14" s="360">
        <v>-0.41075735556330972</v>
      </c>
      <c r="D14" s="486">
        <v>6755.6042320000015</v>
      </c>
    </row>
    <row r="15" spans="1:73" x14ac:dyDescent="0.25">
      <c r="A15" s="484" t="s">
        <v>55</v>
      </c>
      <c r="B15" s="124" t="s">
        <v>56</v>
      </c>
      <c r="C15" s="347">
        <v>0</v>
      </c>
      <c r="D15" s="465">
        <v>5.720976000004157</v>
      </c>
    </row>
    <row r="16" spans="1:73" x14ac:dyDescent="0.25">
      <c r="A16" s="376" t="s">
        <v>57</v>
      </c>
      <c r="B16" s="131" t="s">
        <v>97</v>
      </c>
      <c r="C16" s="377">
        <v>0</v>
      </c>
      <c r="D16" s="467">
        <v>2.9865040000040608</v>
      </c>
    </row>
    <row r="17" spans="1:4" s="301" customFormat="1" ht="13.5" customHeight="1" x14ac:dyDescent="0.2">
      <c r="A17" s="322" t="s">
        <v>33</v>
      </c>
      <c r="B17" s="348" t="s">
        <v>34</v>
      </c>
      <c r="C17" s="349">
        <v>-6.0351471879565383E-2</v>
      </c>
      <c r="D17" s="533">
        <v>487.20782599999995</v>
      </c>
    </row>
    <row r="18" spans="1:4" s="301" customFormat="1" ht="13.5" customHeight="1" x14ac:dyDescent="0.2">
      <c r="A18" s="345" t="s">
        <v>31</v>
      </c>
      <c r="B18" s="346" t="s">
        <v>32</v>
      </c>
      <c r="C18" s="347">
        <v>0</v>
      </c>
      <c r="D18" s="532">
        <v>6.821826000000101</v>
      </c>
    </row>
    <row r="19" spans="1:4" s="301" customFormat="1" ht="13.5" customHeight="1" x14ac:dyDescent="0.2">
      <c r="A19" s="338" t="s">
        <v>27</v>
      </c>
      <c r="B19" s="339" t="s">
        <v>28</v>
      </c>
      <c r="C19" s="340">
        <v>-9.1338208283325024E-3</v>
      </c>
      <c r="D19" s="517">
        <v>78.539971000000037</v>
      </c>
    </row>
    <row r="20" spans="1:4" x14ac:dyDescent="0.25">
      <c r="A20" t="s">
        <v>87</v>
      </c>
      <c r="C20" s="461">
        <f>SUBTOTAL(109,Table4789[Child Poverty Reduction Effect (%) ages 0-17])</f>
        <v>-0.48024264827120761</v>
      </c>
      <c r="D20" s="462">
        <f>SUBTOTAL(109,Table4789[Additional Annual Cost ($millions)])</f>
        <v>7336.88133500001</v>
      </c>
    </row>
    <row r="27" spans="1:4" s="301" customFormat="1" ht="12.75" x14ac:dyDescent="0.2"/>
    <row r="29" spans="1:4" s="301" customFormat="1" ht="13.5" customHeight="1" x14ac:dyDescent="0.2"/>
    <row r="30" spans="1:4" s="301" customFormat="1" ht="13.5" customHeight="1" x14ac:dyDescent="0.2"/>
  </sheetData>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2F474-8FE0-4E9F-A865-2AC6A73907C1}">
  <dimension ref="A2:BU48"/>
  <sheetViews>
    <sheetView workbookViewId="0">
      <selection activeCell="A8" sqref="A8:XFD8"/>
    </sheetView>
  </sheetViews>
  <sheetFormatPr defaultRowHeight="15" x14ac:dyDescent="0.25"/>
  <cols>
    <col min="2" max="2" width="84.5703125" bestFit="1" customWidth="1"/>
    <col min="3" max="3" width="16.7109375" customWidth="1"/>
    <col min="4" max="4" width="12.42578125" customWidth="1"/>
  </cols>
  <sheetData>
    <row r="2" spans="1:73" x14ac:dyDescent="0.25">
      <c r="B2" s="489" t="s">
        <v>90</v>
      </c>
    </row>
    <row r="4" spans="1:73" ht="38.25" x14ac:dyDescent="0.25">
      <c r="A4" s="475" t="s">
        <v>2</v>
      </c>
      <c r="B4" s="551" t="s">
        <v>3</v>
      </c>
      <c r="C4" s="476" t="s">
        <v>6</v>
      </c>
      <c r="D4" s="477" t="s">
        <v>15</v>
      </c>
    </row>
    <row r="5" spans="1:73" s="301" customFormat="1" ht="12.75" x14ac:dyDescent="0.2">
      <c r="A5" s="233" t="s">
        <v>78</v>
      </c>
      <c r="B5" s="234" t="s">
        <v>95</v>
      </c>
      <c r="C5" s="397">
        <v>-0.32693096718036418</v>
      </c>
      <c r="D5" s="400">
        <v>8853.9656959999993</v>
      </c>
    </row>
    <row r="6" spans="1:73" s="301" customFormat="1" ht="13.5" customHeight="1" x14ac:dyDescent="0.2">
      <c r="A6" s="224" t="s">
        <v>76</v>
      </c>
      <c r="B6" s="225" t="s">
        <v>96</v>
      </c>
      <c r="C6" s="361">
        <v>-0.13829379306642531</v>
      </c>
      <c r="D6" s="523">
        <v>2951.2134719999995</v>
      </c>
      <c r="F6" s="463"/>
    </row>
    <row r="7" spans="1:73" s="301" customFormat="1" ht="13.5" customHeight="1" x14ac:dyDescent="0.2">
      <c r="A7" s="342" t="s">
        <v>29</v>
      </c>
      <c r="B7" s="343" t="s">
        <v>30</v>
      </c>
      <c r="C7" s="344">
        <v>-2.2694592179884867E-2</v>
      </c>
      <c r="D7" s="531">
        <v>106.64982600000008</v>
      </c>
    </row>
    <row r="8" spans="1:73" s="301" customFormat="1" ht="13.5" customHeight="1" x14ac:dyDescent="0.2">
      <c r="A8" s="345" t="s">
        <v>31</v>
      </c>
      <c r="B8" s="346" t="s">
        <v>32</v>
      </c>
      <c r="C8" s="347">
        <v>0</v>
      </c>
      <c r="D8" s="532">
        <v>6.821826000000101</v>
      </c>
    </row>
    <row r="9" spans="1:73" s="302" customFormat="1" ht="13.5" customHeight="1" x14ac:dyDescent="0.2">
      <c r="A9" s="374" t="s">
        <v>55</v>
      </c>
      <c r="B9" s="124" t="s">
        <v>56</v>
      </c>
      <c r="C9" s="347">
        <v>0</v>
      </c>
      <c r="D9" s="514">
        <v>5.720976000004157</v>
      </c>
      <c r="E9" s="301"/>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c r="BK9" s="463"/>
      <c r="BL9" s="463"/>
      <c r="BM9" s="463"/>
      <c r="BN9" s="463"/>
      <c r="BO9" s="463"/>
      <c r="BP9" s="463"/>
      <c r="BQ9" s="463"/>
      <c r="BR9" s="463"/>
      <c r="BS9" s="463"/>
      <c r="BT9" s="463"/>
      <c r="BU9" s="463"/>
    </row>
    <row r="10" spans="1:73" s="303" customFormat="1" ht="13.5" customHeight="1" x14ac:dyDescent="0.2">
      <c r="A10" s="376" t="s">
        <v>57</v>
      </c>
      <c r="B10" s="131" t="s">
        <v>97</v>
      </c>
      <c r="C10" s="377">
        <v>0</v>
      </c>
      <c r="D10" s="515">
        <v>2.9865040000040608</v>
      </c>
      <c r="E10" s="301"/>
      <c r="F10" s="463"/>
      <c r="G10" s="463"/>
      <c r="H10" s="463"/>
      <c r="I10" s="463"/>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c r="BH10" s="463"/>
      <c r="BI10" s="463"/>
      <c r="BJ10" s="463"/>
      <c r="BK10" s="463"/>
      <c r="BL10" s="463"/>
      <c r="BM10" s="463"/>
      <c r="BN10" s="463"/>
      <c r="BO10" s="463"/>
      <c r="BP10" s="463"/>
      <c r="BQ10" s="463"/>
      <c r="BR10" s="463"/>
      <c r="BS10" s="463"/>
      <c r="BT10" s="463"/>
      <c r="BU10" s="463"/>
    </row>
    <row r="11" spans="1:73" s="304" customFormat="1" ht="13.5" customHeight="1" x14ac:dyDescent="0.2">
      <c r="A11" s="379" t="s">
        <v>58</v>
      </c>
      <c r="B11" s="139" t="s">
        <v>59</v>
      </c>
      <c r="C11" s="351">
        <v>-2.9498943590412111E-2</v>
      </c>
      <c r="D11" s="516">
        <v>308.59584800000448</v>
      </c>
      <c r="E11" s="301"/>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63"/>
      <c r="AW11" s="463"/>
      <c r="AX11" s="463"/>
      <c r="AY11" s="463"/>
      <c r="AZ11" s="463"/>
      <c r="BA11" s="463"/>
      <c r="BB11" s="463"/>
      <c r="BC11" s="463"/>
      <c r="BD11" s="463"/>
      <c r="BE11" s="463"/>
      <c r="BF11" s="463"/>
      <c r="BG11" s="463"/>
      <c r="BH11" s="463"/>
      <c r="BI11" s="463"/>
      <c r="BJ11" s="463"/>
      <c r="BK11" s="463"/>
      <c r="BL11" s="463"/>
      <c r="BM11" s="463"/>
      <c r="BN11" s="463"/>
      <c r="BO11" s="463"/>
      <c r="BP11" s="463"/>
      <c r="BQ11" s="463"/>
      <c r="BR11" s="463"/>
      <c r="BS11" s="463"/>
      <c r="BT11" s="463"/>
      <c r="BU11" s="463"/>
    </row>
    <row r="12" spans="1:73" x14ac:dyDescent="0.25">
      <c r="A12" t="s">
        <v>87</v>
      </c>
      <c r="C12" s="461">
        <f>SUBTOTAL(109,Table47617[Child Poverty Reduction Effect (%) ages 0-17])</f>
        <v>-0.51741829601708644</v>
      </c>
      <c r="D12" s="462">
        <f>SUBTOTAL(109,Table47617[Additional Annual Cost ($millions)])</f>
        <v>12235.954148000012</v>
      </c>
    </row>
    <row r="15" spans="1:73" ht="38.25" x14ac:dyDescent="0.25">
      <c r="A15" s="475" t="s">
        <v>2</v>
      </c>
      <c r="B15" s="551" t="s">
        <v>3</v>
      </c>
      <c r="C15" s="476" t="s">
        <v>6</v>
      </c>
      <c r="D15" s="477" t="s">
        <v>15</v>
      </c>
    </row>
    <row r="16" spans="1:73" s="301" customFormat="1" ht="12.75" x14ac:dyDescent="0.2">
      <c r="A16" s="251" t="s">
        <v>81</v>
      </c>
      <c r="B16" s="252" t="s">
        <v>98</v>
      </c>
      <c r="C16" s="360">
        <v>-0.25234384885865579</v>
      </c>
      <c r="D16" s="404">
        <v>7788.7962879999977</v>
      </c>
    </row>
    <row r="17" spans="1:73" ht="28.5" x14ac:dyDescent="0.25">
      <c r="A17" s="470" t="s">
        <v>77</v>
      </c>
      <c r="B17" s="169" t="s">
        <v>99</v>
      </c>
      <c r="C17" s="362">
        <v>-0.156599779898692</v>
      </c>
      <c r="D17" s="487">
        <v>3271.6837439999981</v>
      </c>
    </row>
    <row r="18" spans="1:73" s="301" customFormat="1" ht="13.5" customHeight="1" x14ac:dyDescent="0.2">
      <c r="A18" s="322" t="s">
        <v>33</v>
      </c>
      <c r="B18" s="348" t="s">
        <v>34</v>
      </c>
      <c r="C18" s="349">
        <v>-6.0351471879565383E-2</v>
      </c>
      <c r="D18" s="533">
        <v>487.20782599999995</v>
      </c>
    </row>
    <row r="19" spans="1:73" x14ac:dyDescent="0.25">
      <c r="A19" s="345" t="s">
        <v>31</v>
      </c>
      <c r="B19" s="346" t="s">
        <v>32</v>
      </c>
      <c r="C19" s="347">
        <v>0</v>
      </c>
      <c r="D19" s="532">
        <v>6.821826000000101</v>
      </c>
    </row>
    <row r="20" spans="1:73" x14ac:dyDescent="0.25">
      <c r="A20" s="374" t="s">
        <v>55</v>
      </c>
      <c r="B20" s="124" t="s">
        <v>56</v>
      </c>
      <c r="C20" s="347">
        <v>0</v>
      </c>
      <c r="D20" s="514">
        <v>5.720976000004157</v>
      </c>
    </row>
    <row r="21" spans="1:73" x14ac:dyDescent="0.25">
      <c r="A21" s="376" t="s">
        <v>57</v>
      </c>
      <c r="B21" s="131" t="s">
        <v>97</v>
      </c>
      <c r="C21" s="377">
        <v>0</v>
      </c>
      <c r="D21" s="515">
        <v>2.9865040000040608</v>
      </c>
    </row>
    <row r="22" spans="1:73" x14ac:dyDescent="0.25">
      <c r="A22" s="379" t="s">
        <v>58</v>
      </c>
      <c r="B22" s="139" t="s">
        <v>59</v>
      </c>
      <c r="C22" s="351">
        <v>-2.9498943590412111E-2</v>
      </c>
      <c r="D22" s="516">
        <v>308.59584800000448</v>
      </c>
    </row>
    <row r="23" spans="1:73" x14ac:dyDescent="0.25">
      <c r="A23" t="s">
        <v>87</v>
      </c>
      <c r="C23" s="461">
        <f>SUBTOTAL(109,Table4761718[Child Poverty Reduction Effect (%) ages 0-17])</f>
        <v>-0.49879404422732526</v>
      </c>
      <c r="D23" s="462">
        <f>SUBTOTAL(109,Table4761718[Additional Annual Cost ($millions)])</f>
        <v>11871.813012000008</v>
      </c>
    </row>
    <row r="26" spans="1:73" ht="38.25" x14ac:dyDescent="0.25">
      <c r="A26" s="475" t="s">
        <v>2</v>
      </c>
      <c r="B26" s="551" t="s">
        <v>3</v>
      </c>
      <c r="C26" s="476" t="s">
        <v>6</v>
      </c>
      <c r="D26" s="477" t="s">
        <v>15</v>
      </c>
    </row>
    <row r="27" spans="1:73" s="301" customFormat="1" ht="12.75" x14ac:dyDescent="0.2">
      <c r="A27" s="261" t="s">
        <v>83</v>
      </c>
      <c r="B27" s="262" t="s">
        <v>100</v>
      </c>
      <c r="C27" s="406">
        <v>-0.18967632837274576</v>
      </c>
      <c r="D27" s="407">
        <v>6596.4578560000009</v>
      </c>
    </row>
    <row r="28" spans="1:73" s="301" customFormat="1" ht="27.75" x14ac:dyDescent="0.2">
      <c r="A28" s="229" t="s">
        <v>77</v>
      </c>
      <c r="B28" s="169" t="s">
        <v>99</v>
      </c>
      <c r="C28" s="362">
        <v>-0.156599779898692</v>
      </c>
      <c r="D28" s="520">
        <v>3271.6837439999981</v>
      </c>
    </row>
    <row r="29" spans="1:73" s="307" customFormat="1" ht="13.5" customHeight="1" x14ac:dyDescent="0.2">
      <c r="A29" s="385" t="s">
        <v>64</v>
      </c>
      <c r="B29" s="162" t="s">
        <v>101</v>
      </c>
      <c r="C29" s="361">
        <v>-0.11590596229135422</v>
      </c>
      <c r="D29" s="523">
        <v>2329.7699439999997</v>
      </c>
      <c r="E29" s="301"/>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463"/>
      <c r="AL29" s="463"/>
      <c r="AM29" s="463"/>
      <c r="AN29" s="463"/>
      <c r="AO29" s="463"/>
      <c r="AP29" s="463"/>
      <c r="AQ29" s="463"/>
      <c r="AR29" s="463"/>
      <c r="AS29" s="463"/>
      <c r="AT29" s="463"/>
      <c r="AU29" s="463"/>
      <c r="AV29" s="463"/>
      <c r="AW29" s="463"/>
      <c r="AX29" s="463"/>
      <c r="AY29" s="463"/>
      <c r="AZ29" s="463"/>
      <c r="BA29" s="463"/>
      <c r="BB29" s="463"/>
      <c r="BC29" s="463"/>
      <c r="BD29" s="463"/>
      <c r="BE29" s="463"/>
      <c r="BF29" s="463"/>
      <c r="BG29" s="463"/>
      <c r="BH29" s="463"/>
      <c r="BI29" s="463"/>
      <c r="BJ29" s="463"/>
      <c r="BK29" s="463"/>
      <c r="BL29" s="463"/>
      <c r="BM29" s="463"/>
      <c r="BN29" s="463"/>
      <c r="BO29" s="463"/>
      <c r="BP29" s="463"/>
      <c r="BQ29" s="463"/>
      <c r="BR29" s="463"/>
      <c r="BS29" s="463"/>
      <c r="BT29" s="463"/>
      <c r="BU29" s="463"/>
    </row>
    <row r="30" spans="1:73" x14ac:dyDescent="0.25">
      <c r="A30" s="342" t="s">
        <v>29</v>
      </c>
      <c r="B30" s="343" t="s">
        <v>30</v>
      </c>
      <c r="C30" s="344">
        <v>-2.2694592179884867E-2</v>
      </c>
      <c r="D30" s="531">
        <v>106.64982600000008</v>
      </c>
    </row>
    <row r="31" spans="1:73" x14ac:dyDescent="0.25">
      <c r="A31" s="345" t="s">
        <v>31</v>
      </c>
      <c r="B31" s="346" t="s">
        <v>32</v>
      </c>
      <c r="C31" s="347">
        <v>0</v>
      </c>
      <c r="D31" s="532">
        <v>6.821826000000101</v>
      </c>
    </row>
    <row r="32" spans="1:73" x14ac:dyDescent="0.25">
      <c r="A32" s="374" t="s">
        <v>55</v>
      </c>
      <c r="B32" s="124" t="s">
        <v>56</v>
      </c>
      <c r="C32" s="347">
        <v>0</v>
      </c>
      <c r="D32" s="514">
        <v>5.720976000004157</v>
      </c>
    </row>
    <row r="33" spans="1:73" x14ac:dyDescent="0.25">
      <c r="A33" s="376" t="s">
        <v>57</v>
      </c>
      <c r="B33" s="131" t="s">
        <v>97</v>
      </c>
      <c r="C33" s="377">
        <v>0</v>
      </c>
      <c r="D33" s="515">
        <v>2.9865040000040608</v>
      </c>
    </row>
    <row r="34" spans="1:73" x14ac:dyDescent="0.25">
      <c r="A34" s="379" t="s">
        <v>58</v>
      </c>
      <c r="B34" s="139" t="s">
        <v>59</v>
      </c>
      <c r="C34" s="351">
        <v>-2.9498943590412111E-2</v>
      </c>
      <c r="D34" s="516">
        <v>308.59584800000448</v>
      </c>
    </row>
    <row r="35" spans="1:73" x14ac:dyDescent="0.25">
      <c r="A35" t="s">
        <v>87</v>
      </c>
      <c r="C35" s="461">
        <f>SUBTOTAL(109,Table4761719[Child Poverty Reduction Effect (%) ages 0-17])</f>
        <v>-0.51437560633308888</v>
      </c>
      <c r="D35" s="462">
        <f>SUBTOTAL(109,Table4761719[Additional Annual Cost ($millions)])</f>
        <v>12628.686524000012</v>
      </c>
    </row>
    <row r="38" spans="1:73" ht="38.25" x14ac:dyDescent="0.25">
      <c r="A38" s="475" t="s">
        <v>2</v>
      </c>
      <c r="B38" s="551" t="s">
        <v>3</v>
      </c>
      <c r="C38" s="476" t="s">
        <v>6</v>
      </c>
      <c r="D38" s="477" t="s">
        <v>15</v>
      </c>
    </row>
    <row r="39" spans="1:73" x14ac:dyDescent="0.25">
      <c r="A39" s="297" t="s">
        <v>80</v>
      </c>
      <c r="B39" s="247" t="s">
        <v>89</v>
      </c>
      <c r="C39" s="354">
        <v>-0.13741185402758552</v>
      </c>
      <c r="D39" s="474">
        <v>3895.3972480000011</v>
      </c>
    </row>
    <row r="40" spans="1:73" ht="28.5" x14ac:dyDescent="0.25">
      <c r="A40" s="470" t="s">
        <v>77</v>
      </c>
      <c r="B40" s="169" t="s">
        <v>102</v>
      </c>
      <c r="C40" s="362">
        <v>-0.156599779898692</v>
      </c>
      <c r="D40" s="487">
        <v>3271.6837439999981</v>
      </c>
    </row>
    <row r="41" spans="1:73" x14ac:dyDescent="0.25">
      <c r="A41" s="385" t="s">
        <v>64</v>
      </c>
      <c r="B41" s="162" t="s">
        <v>101</v>
      </c>
      <c r="C41" s="361">
        <v>-0.11590596229135422</v>
      </c>
      <c r="D41" s="488">
        <v>2329.7699439999997</v>
      </c>
    </row>
    <row r="42" spans="1:73" s="301" customFormat="1" ht="13.5" customHeight="1" x14ac:dyDescent="0.2">
      <c r="A42" s="338" t="s">
        <v>27</v>
      </c>
      <c r="B42" s="339" t="s">
        <v>28</v>
      </c>
      <c r="C42" s="340">
        <v>-9.1338208283325024E-3</v>
      </c>
      <c r="D42" s="517">
        <v>78.539971000000037</v>
      </c>
    </row>
    <row r="43" spans="1:73" s="301" customFormat="1" ht="13.5" customHeight="1" x14ac:dyDescent="0.2">
      <c r="A43" s="342" t="s">
        <v>29</v>
      </c>
      <c r="B43" s="343" t="s">
        <v>30</v>
      </c>
      <c r="C43" s="344">
        <v>-2.2694592179884867E-2</v>
      </c>
      <c r="D43" s="531">
        <v>106.64982600000008</v>
      </c>
    </row>
    <row r="44" spans="1:73" s="301" customFormat="1" ht="13.5" customHeight="1" x14ac:dyDescent="0.2">
      <c r="A44" s="345" t="s">
        <v>31</v>
      </c>
      <c r="B44" s="346" t="s">
        <v>32</v>
      </c>
      <c r="C44" s="347">
        <v>0</v>
      </c>
      <c r="D44" s="532">
        <v>6.821826000000101</v>
      </c>
    </row>
    <row r="45" spans="1:73" s="302" customFormat="1" ht="13.5" customHeight="1" x14ac:dyDescent="0.2">
      <c r="A45" s="374" t="s">
        <v>55</v>
      </c>
      <c r="B45" s="124" t="s">
        <v>56</v>
      </c>
      <c r="C45" s="347">
        <v>0</v>
      </c>
      <c r="D45" s="514">
        <v>5.720976000004157</v>
      </c>
      <c r="E45" s="301"/>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463"/>
      <c r="AL45" s="463"/>
      <c r="AM45" s="463"/>
      <c r="AN45" s="463"/>
      <c r="AO45" s="463"/>
      <c r="AP45" s="463"/>
      <c r="AQ45" s="463"/>
      <c r="AR45" s="463"/>
      <c r="AS45" s="463"/>
      <c r="AT45" s="463"/>
      <c r="AU45" s="463"/>
      <c r="AV45" s="463"/>
      <c r="AW45" s="463"/>
      <c r="AX45" s="463"/>
      <c r="AY45" s="463"/>
      <c r="AZ45" s="463"/>
      <c r="BA45" s="463"/>
      <c r="BB45" s="463"/>
      <c r="BC45" s="463"/>
      <c r="BD45" s="463"/>
      <c r="BE45" s="463"/>
      <c r="BF45" s="463"/>
      <c r="BG45" s="463"/>
      <c r="BH45" s="463"/>
      <c r="BI45" s="463"/>
      <c r="BJ45" s="463"/>
      <c r="BK45" s="463"/>
      <c r="BL45" s="463"/>
      <c r="BM45" s="463"/>
      <c r="BN45" s="463"/>
      <c r="BO45" s="463"/>
      <c r="BP45" s="463"/>
      <c r="BQ45" s="463"/>
      <c r="BR45" s="463"/>
      <c r="BS45" s="463"/>
      <c r="BT45" s="463"/>
      <c r="BU45" s="463"/>
    </row>
    <row r="46" spans="1:73" s="303" customFormat="1" ht="13.5" customHeight="1" x14ac:dyDescent="0.2">
      <c r="A46" s="376" t="s">
        <v>57</v>
      </c>
      <c r="B46" s="131" t="s">
        <v>97</v>
      </c>
      <c r="C46" s="377">
        <v>0</v>
      </c>
      <c r="D46" s="515">
        <v>2.9865040000040608</v>
      </c>
      <c r="E46" s="301"/>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3"/>
      <c r="AS46" s="463"/>
      <c r="AT46" s="463"/>
      <c r="AU46" s="463"/>
      <c r="AV46" s="463"/>
      <c r="AW46" s="463"/>
      <c r="AX46" s="463"/>
      <c r="AY46" s="463"/>
      <c r="AZ46" s="463"/>
      <c r="BA46" s="463"/>
      <c r="BB46" s="463"/>
      <c r="BC46" s="463"/>
      <c r="BD46" s="463"/>
      <c r="BE46" s="463"/>
      <c r="BF46" s="463"/>
      <c r="BG46" s="463"/>
      <c r="BH46" s="463"/>
      <c r="BI46" s="463"/>
      <c r="BJ46" s="463"/>
      <c r="BK46" s="463"/>
      <c r="BL46" s="463"/>
      <c r="BM46" s="463"/>
      <c r="BN46" s="463"/>
      <c r="BO46" s="463"/>
      <c r="BP46" s="463"/>
      <c r="BQ46" s="463"/>
      <c r="BR46" s="463"/>
      <c r="BS46" s="463"/>
      <c r="BT46" s="463"/>
      <c r="BU46" s="463"/>
    </row>
    <row r="47" spans="1:73" s="304" customFormat="1" ht="13.5" customHeight="1" x14ac:dyDescent="0.2">
      <c r="A47" s="379" t="s">
        <v>58</v>
      </c>
      <c r="B47" s="139" t="s">
        <v>59</v>
      </c>
      <c r="C47" s="351">
        <v>-2.9498943590412111E-2</v>
      </c>
      <c r="D47" s="516">
        <v>308.59584800000448</v>
      </c>
      <c r="E47" s="301"/>
      <c r="F47" s="463"/>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3"/>
      <c r="AT47" s="463"/>
      <c r="AU47" s="463"/>
      <c r="AV47" s="463"/>
      <c r="AW47" s="463"/>
      <c r="AX47" s="463"/>
      <c r="AY47" s="463"/>
      <c r="AZ47" s="463"/>
      <c r="BA47" s="463"/>
      <c r="BB47" s="463"/>
      <c r="BC47" s="463"/>
      <c r="BD47" s="463"/>
      <c r="BE47" s="463"/>
      <c r="BF47" s="463"/>
      <c r="BG47" s="463"/>
      <c r="BH47" s="463"/>
      <c r="BI47" s="463"/>
      <c r="BJ47" s="463"/>
      <c r="BK47" s="463"/>
      <c r="BL47" s="463"/>
      <c r="BM47" s="463"/>
      <c r="BN47" s="463"/>
      <c r="BO47" s="463"/>
      <c r="BP47" s="463"/>
      <c r="BQ47" s="463"/>
      <c r="BR47" s="463"/>
      <c r="BS47" s="463"/>
      <c r="BT47" s="463"/>
      <c r="BU47" s="463"/>
    </row>
    <row r="48" spans="1:73" x14ac:dyDescent="0.25">
      <c r="A48" t="s">
        <v>87</v>
      </c>
      <c r="C48" s="461">
        <f>SUBTOTAL(109,Table476[Child Poverty Reduction Effect (%) ages 0-17])</f>
        <v>-0.47124495281626116</v>
      </c>
      <c r="D48" s="462">
        <f>SUBTOTAL(109,Table476[Additional Annual Cost ($millions)])</f>
        <v>10006.165887000012</v>
      </c>
    </row>
  </sheetData>
  <pageMargins left="0.7" right="0.7" top="0.75" bottom="0.75" header="0.3" footer="0.3"/>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CCE3-2280-46C3-80F6-60729D84B740}">
  <dimension ref="A2:F59"/>
  <sheetViews>
    <sheetView workbookViewId="0">
      <selection activeCell="G14" sqref="G14"/>
    </sheetView>
  </sheetViews>
  <sheetFormatPr defaultRowHeight="15" x14ac:dyDescent="0.25"/>
  <cols>
    <col min="1" max="1" width="8.7109375" customWidth="1"/>
    <col min="2" max="2" width="83.85546875" style="280" customWidth="1"/>
    <col min="3" max="3" width="17.140625" customWidth="1"/>
    <col min="4" max="4" width="13.85546875" customWidth="1"/>
  </cols>
  <sheetData>
    <row r="2" spans="1:4" x14ac:dyDescent="0.25">
      <c r="A2" s="605" t="s">
        <v>92</v>
      </c>
      <c r="B2" s="605"/>
      <c r="C2" s="605"/>
    </row>
    <row r="3" spans="1:4" x14ac:dyDescent="0.25">
      <c r="B3"/>
    </row>
    <row r="5" spans="1:4" ht="38.25" x14ac:dyDescent="0.25">
      <c r="A5" s="422" t="s">
        <v>2</v>
      </c>
      <c r="B5" s="552" t="s">
        <v>3</v>
      </c>
      <c r="C5" s="423" t="s">
        <v>6</v>
      </c>
      <c r="D5" s="424" t="s">
        <v>15</v>
      </c>
    </row>
    <row r="6" spans="1:4" x14ac:dyDescent="0.25">
      <c r="A6" s="21" t="s">
        <v>35</v>
      </c>
      <c r="B6" s="281" t="s">
        <v>36</v>
      </c>
      <c r="C6" s="69">
        <v>-9.6911679557036473E-2</v>
      </c>
      <c r="D6" s="415">
        <v>937.23782600000015</v>
      </c>
    </row>
    <row r="7" spans="1:4" ht="28.5" x14ac:dyDescent="0.25">
      <c r="A7" s="470" t="s">
        <v>77</v>
      </c>
      <c r="B7" s="169" t="s">
        <v>99</v>
      </c>
      <c r="C7" s="362">
        <v>-0.156599779898692</v>
      </c>
      <c r="D7" s="487">
        <v>3271.6837439999981</v>
      </c>
    </row>
    <row r="8" spans="1:4" x14ac:dyDescent="0.25">
      <c r="A8" s="414" t="s">
        <v>64</v>
      </c>
      <c r="B8" s="285" t="s">
        <v>101</v>
      </c>
      <c r="C8" s="88">
        <v>-0.11590596229135422</v>
      </c>
      <c r="D8" s="420">
        <v>2329.7699439999997</v>
      </c>
    </row>
    <row r="9" spans="1:4" x14ac:dyDescent="0.25">
      <c r="A9" s="294" t="s">
        <v>60</v>
      </c>
      <c r="B9" s="284" t="s">
        <v>61</v>
      </c>
      <c r="C9" s="147">
        <v>-8.057088297435859E-2</v>
      </c>
      <c r="D9" s="419">
        <v>1122.7963120000022</v>
      </c>
    </row>
    <row r="10" spans="1:4" x14ac:dyDescent="0.25">
      <c r="A10" s="411" t="s">
        <v>55</v>
      </c>
      <c r="B10" s="282" t="s">
        <v>56</v>
      </c>
      <c r="C10" s="60">
        <v>0</v>
      </c>
      <c r="D10" s="416">
        <v>5.720976000004157</v>
      </c>
    </row>
    <row r="11" spans="1:4" x14ac:dyDescent="0.25">
      <c r="A11" s="412" t="s">
        <v>57</v>
      </c>
      <c r="B11" s="283" t="s">
        <v>97</v>
      </c>
      <c r="C11" s="132">
        <v>0</v>
      </c>
      <c r="D11" s="417">
        <v>2.9865040000040608</v>
      </c>
    </row>
    <row r="12" spans="1:4" x14ac:dyDescent="0.25">
      <c r="A12" s="413" t="s">
        <v>58</v>
      </c>
      <c r="B12" s="139" t="s">
        <v>59</v>
      </c>
      <c r="C12" s="69">
        <v>-2.9498943590412111E-2</v>
      </c>
      <c r="D12" s="418">
        <v>308.59584800000448</v>
      </c>
    </row>
    <row r="13" spans="1:4" s="301" customFormat="1" ht="13.5" customHeight="1" x14ac:dyDescent="0.2">
      <c r="A13" s="345" t="s">
        <v>31</v>
      </c>
      <c r="B13" s="346" t="s">
        <v>32</v>
      </c>
      <c r="C13" s="347">
        <v>0</v>
      </c>
      <c r="D13" s="532">
        <v>6.821826000000101</v>
      </c>
    </row>
    <row r="14" spans="1:4" s="301" customFormat="1" ht="13.5" customHeight="1" x14ac:dyDescent="0.2">
      <c r="A14" s="338" t="s">
        <v>27</v>
      </c>
      <c r="B14" s="45" t="s">
        <v>28</v>
      </c>
      <c r="C14" s="340">
        <v>-9.1338208283325024E-3</v>
      </c>
      <c r="D14" s="517">
        <v>78.539971000000037</v>
      </c>
    </row>
    <row r="15" spans="1:4" x14ac:dyDescent="0.25">
      <c r="A15" t="s">
        <v>87</v>
      </c>
      <c r="B15"/>
      <c r="C15" s="461">
        <f>SUBTOTAL(109,Table1[Child Poverty Reduction Effect (%) ages 0-17])</f>
        <v>-0.48862106914018594</v>
      </c>
      <c r="D15" s="287">
        <f>SUBTOTAL(109,Table1[Additional Annual Cost ($millions)])</f>
        <v>8064.1529510000137</v>
      </c>
    </row>
    <row r="18" spans="1:4" ht="38.25" x14ac:dyDescent="0.25">
      <c r="A18" s="422" t="s">
        <v>2</v>
      </c>
      <c r="B18" s="553" t="s">
        <v>3</v>
      </c>
      <c r="C18" s="423" t="s">
        <v>6</v>
      </c>
      <c r="D18" s="424" t="s">
        <v>15</v>
      </c>
    </row>
    <row r="19" spans="1:4" x14ac:dyDescent="0.25">
      <c r="A19" s="291" t="s">
        <v>35</v>
      </c>
      <c r="B19" s="281" t="s">
        <v>36</v>
      </c>
      <c r="C19" s="69">
        <v>-9.6911679557036473E-2</v>
      </c>
      <c r="D19" s="415">
        <v>937.23782600000015</v>
      </c>
    </row>
    <row r="20" spans="1:4" x14ac:dyDescent="0.25">
      <c r="A20" s="291" t="s">
        <v>19</v>
      </c>
      <c r="B20" s="291" t="s">
        <v>20</v>
      </c>
      <c r="C20" s="22">
        <v>-6.0106062755714326E-2</v>
      </c>
      <c r="D20" s="435">
        <v>559.82589099999996</v>
      </c>
    </row>
    <row r="21" spans="1:4" ht="28.5" x14ac:dyDescent="0.25">
      <c r="A21" s="470" t="s">
        <v>77</v>
      </c>
      <c r="B21" s="169" t="s">
        <v>99</v>
      </c>
      <c r="C21" s="362">
        <v>-0.156599779898692</v>
      </c>
      <c r="D21" s="487">
        <v>3271.6837439999981</v>
      </c>
    </row>
    <row r="22" spans="1:4" x14ac:dyDescent="0.25">
      <c r="A22" s="456" t="s">
        <v>62</v>
      </c>
      <c r="B22" s="290" t="s">
        <v>63</v>
      </c>
      <c r="C22" s="155">
        <v>-0.18111385066087907</v>
      </c>
      <c r="D22" s="460">
        <v>2085.3514479999976</v>
      </c>
    </row>
    <row r="23" spans="1:4" x14ac:dyDescent="0.25">
      <c r="A23" s="453" t="s">
        <v>55</v>
      </c>
      <c r="B23" s="282" t="s">
        <v>56</v>
      </c>
      <c r="C23" s="60">
        <v>0</v>
      </c>
      <c r="D23" s="457">
        <v>5.720976000004157</v>
      </c>
    </row>
    <row r="24" spans="1:4" x14ac:dyDescent="0.25">
      <c r="A24" s="454" t="s">
        <v>57</v>
      </c>
      <c r="B24" s="283" t="s">
        <v>97</v>
      </c>
      <c r="C24" s="132">
        <v>0</v>
      </c>
      <c r="D24" s="458">
        <v>2.9865040000040608</v>
      </c>
    </row>
    <row r="25" spans="1:4" x14ac:dyDescent="0.25">
      <c r="A25" s="455" t="s">
        <v>58</v>
      </c>
      <c r="B25" s="139" t="s">
        <v>59</v>
      </c>
      <c r="C25" s="69">
        <v>-2.9498943590412111E-2</v>
      </c>
      <c r="D25" s="459">
        <v>308.59584800000448</v>
      </c>
    </row>
    <row r="26" spans="1:4" x14ac:dyDescent="0.25">
      <c r="A26" t="s">
        <v>87</v>
      </c>
      <c r="B26"/>
      <c r="C26" s="461">
        <f>SUBTOTAL(109,Table4[Child Poverty Reduction Effect (%) ages 0-17])</f>
        <v>-0.52423031646273399</v>
      </c>
      <c r="D26" s="462">
        <f>SUBTOTAL(109,Table4[Additional Annual Cost ($millions)])</f>
        <v>7171.4022370000084</v>
      </c>
    </row>
    <row r="29" spans="1:4" ht="38.25" x14ac:dyDescent="0.25">
      <c r="A29" s="422" t="s">
        <v>2</v>
      </c>
      <c r="B29" s="553" t="s">
        <v>3</v>
      </c>
      <c r="C29" s="423" t="s">
        <v>6</v>
      </c>
      <c r="D29" s="424" t="s">
        <v>15</v>
      </c>
    </row>
    <row r="30" spans="1:4" s="301" customFormat="1" ht="13.5" customHeight="1" x14ac:dyDescent="0.2">
      <c r="A30" s="325" t="s">
        <v>35</v>
      </c>
      <c r="B30" s="350" t="s">
        <v>36</v>
      </c>
      <c r="C30" s="351">
        <v>-9.6911679557036473E-2</v>
      </c>
      <c r="D30" s="521">
        <v>937.23782600000015</v>
      </c>
    </row>
    <row r="31" spans="1:4" ht="28.5" x14ac:dyDescent="0.25">
      <c r="A31" s="470" t="s">
        <v>77</v>
      </c>
      <c r="B31" s="169" t="s">
        <v>99</v>
      </c>
      <c r="C31" s="362">
        <v>-0.156599779898692</v>
      </c>
      <c r="D31" s="487">
        <v>3271.6837439999981</v>
      </c>
    </row>
    <row r="32" spans="1:4" x14ac:dyDescent="0.25">
      <c r="A32" s="456" t="s">
        <v>62</v>
      </c>
      <c r="B32" s="290" t="s">
        <v>63</v>
      </c>
      <c r="C32" s="155">
        <v>-0.18111385066087907</v>
      </c>
      <c r="D32" s="460">
        <v>2085.3514479999976</v>
      </c>
    </row>
    <row r="33" spans="1:6" x14ac:dyDescent="0.25">
      <c r="A33" s="374" t="s">
        <v>55</v>
      </c>
      <c r="B33" s="124" t="s">
        <v>56</v>
      </c>
      <c r="C33" s="347">
        <v>0</v>
      </c>
      <c r="D33" s="375">
        <v>5.720976000004157</v>
      </c>
    </row>
    <row r="34" spans="1:6" s="301" customFormat="1" ht="13.5" customHeight="1" x14ac:dyDescent="0.2">
      <c r="A34" s="376" t="s">
        <v>57</v>
      </c>
      <c r="B34" s="131" t="s">
        <v>97</v>
      </c>
      <c r="C34" s="377">
        <v>0</v>
      </c>
      <c r="D34" s="378">
        <v>2.9865040000040608</v>
      </c>
      <c r="F34" s="463"/>
    </row>
    <row r="35" spans="1:6" x14ac:dyDescent="0.25">
      <c r="A35" s="379" t="s">
        <v>58</v>
      </c>
      <c r="B35" s="139" t="s">
        <v>59</v>
      </c>
      <c r="C35" s="351">
        <v>-2.9498943590412111E-2</v>
      </c>
      <c r="D35" s="516">
        <v>308.59584800000448</v>
      </c>
    </row>
    <row r="36" spans="1:6" s="301" customFormat="1" ht="13.5" customHeight="1" x14ac:dyDescent="0.2">
      <c r="A36" s="345" t="s">
        <v>31</v>
      </c>
      <c r="B36" s="346" t="s">
        <v>32</v>
      </c>
      <c r="C36" s="347">
        <v>0</v>
      </c>
      <c r="D36" s="337">
        <v>6.821826000000101</v>
      </c>
    </row>
    <row r="37" spans="1:6" s="301" customFormat="1" ht="13.5" customHeight="1" x14ac:dyDescent="0.2">
      <c r="A37" s="338" t="s">
        <v>27</v>
      </c>
      <c r="B37" s="339" t="s">
        <v>28</v>
      </c>
      <c r="C37" s="340">
        <v>-9.1338208283325024E-3</v>
      </c>
      <c r="D37" s="341">
        <v>78.539971000000037</v>
      </c>
    </row>
    <row r="38" spans="1:6" x14ac:dyDescent="0.25">
      <c r="A38" t="s">
        <v>87</v>
      </c>
      <c r="B38"/>
      <c r="C38" s="461">
        <f>SUBTOTAL(109,Table47112223[Child Poverty Reduction Effect (%) ages 0-17])</f>
        <v>-0.47325807453535218</v>
      </c>
      <c r="D38" s="462">
        <f>SUBTOTAL(109,Table47112223[Additional Annual Cost ($millions)])</f>
        <v>6696.9381430000094</v>
      </c>
    </row>
    <row r="41" spans="1:6" ht="38.25" x14ac:dyDescent="0.25">
      <c r="A41" s="475" t="s">
        <v>2</v>
      </c>
      <c r="B41" s="551" t="s">
        <v>3</v>
      </c>
      <c r="C41" s="476" t="s">
        <v>6</v>
      </c>
      <c r="D41" s="477" t="s">
        <v>15</v>
      </c>
    </row>
    <row r="42" spans="1:6" x14ac:dyDescent="0.25">
      <c r="A42" s="325" t="s">
        <v>35</v>
      </c>
      <c r="B42" s="326" t="s">
        <v>36</v>
      </c>
      <c r="C42" s="351">
        <v>-9.6911679557036473E-2</v>
      </c>
      <c r="D42" s="466">
        <v>937.23782600000015</v>
      </c>
    </row>
    <row r="43" spans="1:6" ht="28.5" x14ac:dyDescent="0.25">
      <c r="A43" s="229" t="s">
        <v>77</v>
      </c>
      <c r="B43" s="169" t="s">
        <v>99</v>
      </c>
      <c r="C43" s="362">
        <v>-0.156599779898692</v>
      </c>
      <c r="D43" s="520">
        <v>3271.6837439999981</v>
      </c>
    </row>
    <row r="44" spans="1:6" x14ac:dyDescent="0.25">
      <c r="A44" s="392" t="s">
        <v>69</v>
      </c>
      <c r="B44" s="356" t="s">
        <v>70</v>
      </c>
      <c r="C44" s="357">
        <v>-0.23078235661780211</v>
      </c>
      <c r="D44" s="485">
        <v>3592.0798480000012</v>
      </c>
    </row>
    <row r="45" spans="1:6" x14ac:dyDescent="0.25">
      <c r="A45" s="484" t="s">
        <v>55</v>
      </c>
      <c r="B45" s="124" t="s">
        <v>56</v>
      </c>
      <c r="C45" s="347">
        <v>0</v>
      </c>
      <c r="D45" s="465">
        <v>5.720976000004157</v>
      </c>
    </row>
    <row r="46" spans="1:6" x14ac:dyDescent="0.25">
      <c r="A46" s="376" t="s">
        <v>57</v>
      </c>
      <c r="B46" s="131" t="s">
        <v>97</v>
      </c>
      <c r="C46" s="377">
        <v>0</v>
      </c>
      <c r="D46" s="467">
        <v>2.9865040000040608</v>
      </c>
    </row>
    <row r="47" spans="1:6" x14ac:dyDescent="0.25">
      <c r="A47" s="345" t="s">
        <v>31</v>
      </c>
      <c r="B47" s="346" t="s">
        <v>32</v>
      </c>
      <c r="C47" s="347">
        <v>0</v>
      </c>
      <c r="D47" s="532">
        <v>6.821826000000101</v>
      </c>
    </row>
    <row r="48" spans="1:6" x14ac:dyDescent="0.25">
      <c r="A48" s="338" t="s">
        <v>27</v>
      </c>
      <c r="B48" s="339" t="s">
        <v>28</v>
      </c>
      <c r="C48" s="340">
        <v>-9.1338208283325024E-3</v>
      </c>
      <c r="D48" s="517">
        <v>78.539971000000037</v>
      </c>
    </row>
    <row r="49" spans="1:4" x14ac:dyDescent="0.25">
      <c r="A49" t="s">
        <v>87</v>
      </c>
      <c r="B49"/>
      <c r="C49" s="461">
        <f>SUBTOTAL(109,Table478[Child Poverty Reduction Effect (%) ages 0-17])</f>
        <v>-0.49342763690186314</v>
      </c>
      <c r="D49" s="462">
        <f>SUBTOTAL(109,Table478[Additional Annual Cost ($millions)])</f>
        <v>7895.0706950000085</v>
      </c>
    </row>
    <row r="52" spans="1:4" ht="38.25" x14ac:dyDescent="0.25">
      <c r="A52" s="577" t="s">
        <v>2</v>
      </c>
      <c r="B52" s="571" t="s">
        <v>3</v>
      </c>
      <c r="C52" s="554" t="s">
        <v>6</v>
      </c>
      <c r="D52" s="555" t="s">
        <v>15</v>
      </c>
    </row>
    <row r="53" spans="1:4" x14ac:dyDescent="0.25">
      <c r="A53" s="556" t="s">
        <v>37</v>
      </c>
      <c r="B53" s="483" t="s">
        <v>38</v>
      </c>
      <c r="C53" s="557">
        <v>-0.23215894842190429</v>
      </c>
      <c r="D53" s="558">
        <v>3227.737826</v>
      </c>
    </row>
    <row r="54" spans="1:4" ht="28.5" x14ac:dyDescent="0.25">
      <c r="A54" s="559" t="s">
        <v>77</v>
      </c>
      <c r="B54" s="169" t="s">
        <v>102</v>
      </c>
      <c r="C54" s="560">
        <v>-0.156599779898692</v>
      </c>
      <c r="D54" s="561">
        <v>3271.6837439999981</v>
      </c>
    </row>
    <row r="55" spans="1:4" x14ac:dyDescent="0.25">
      <c r="A55" s="145" t="s">
        <v>60</v>
      </c>
      <c r="B55" s="146" t="s">
        <v>61</v>
      </c>
      <c r="C55" s="569">
        <v>-8.057088297435859E-2</v>
      </c>
      <c r="D55" s="570">
        <v>1122.7963120000022</v>
      </c>
    </row>
    <row r="56" spans="1:4" x14ac:dyDescent="0.25">
      <c r="A56" s="562" t="s">
        <v>55</v>
      </c>
      <c r="B56" s="124" t="s">
        <v>56</v>
      </c>
      <c r="C56" s="563">
        <v>0</v>
      </c>
      <c r="D56" s="564">
        <v>5.720976000004157</v>
      </c>
    </row>
    <row r="57" spans="1:4" x14ac:dyDescent="0.25">
      <c r="A57" s="130" t="s">
        <v>57</v>
      </c>
      <c r="B57" s="131" t="s">
        <v>97</v>
      </c>
      <c r="C57" s="565">
        <v>0</v>
      </c>
      <c r="D57" s="566">
        <v>2.9865040000040608</v>
      </c>
    </row>
    <row r="58" spans="1:4" x14ac:dyDescent="0.25">
      <c r="A58" s="138" t="s">
        <v>58</v>
      </c>
      <c r="B58" s="139" t="s">
        <v>59</v>
      </c>
      <c r="C58" s="567">
        <v>-2.9498943590412111E-2</v>
      </c>
      <c r="D58" s="568">
        <v>308.59584800000448</v>
      </c>
    </row>
    <row r="59" spans="1:4" x14ac:dyDescent="0.25">
      <c r="A59" s="573" t="s">
        <v>87</v>
      </c>
      <c r="B59" s="574"/>
      <c r="C59" s="575">
        <v>-0.49882855488536704</v>
      </c>
      <c r="D59" s="576">
        <v>7939.5212100000135</v>
      </c>
    </row>
  </sheetData>
  <mergeCells count="1">
    <mergeCell ref="A2:C2"/>
  </mergeCells>
  <pageMargins left="0.7" right="0.7" top="0.75" bottom="0.75" header="0.3" footer="0.3"/>
  <pageSetup orientation="portrait" r:id="rId1"/>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043D9-CDF1-4B10-9318-6F4D1D25DFDC}">
  <dimension ref="A2:F16"/>
  <sheetViews>
    <sheetView workbookViewId="0">
      <selection activeCell="H18" sqref="H18"/>
    </sheetView>
  </sheetViews>
  <sheetFormatPr defaultRowHeight="15" x14ac:dyDescent="0.25"/>
  <cols>
    <col min="1" max="1" width="10.28515625" customWidth="1"/>
    <col min="2" max="2" width="83.85546875" customWidth="1"/>
    <col min="3" max="3" width="17.140625" customWidth="1"/>
    <col min="4" max="4" width="15.42578125" bestFit="1" customWidth="1"/>
  </cols>
  <sheetData>
    <row r="2" spans="1:6" x14ac:dyDescent="0.25">
      <c r="A2" s="605" t="s">
        <v>133</v>
      </c>
      <c r="B2" s="605"/>
      <c r="C2" s="605"/>
    </row>
    <row r="4" spans="1:6" ht="45" x14ac:dyDescent="0.25">
      <c r="A4" s="579" t="s">
        <v>2</v>
      </c>
      <c r="B4" s="580" t="s">
        <v>3</v>
      </c>
      <c r="C4" s="581" t="s">
        <v>6</v>
      </c>
      <c r="D4" s="582" t="s">
        <v>15</v>
      </c>
    </row>
    <row r="5" spans="1:6" s="301" customFormat="1" ht="13.5" customHeight="1" x14ac:dyDescent="0.2">
      <c r="A5" s="602"/>
      <c r="B5" s="601"/>
      <c r="C5" s="600"/>
      <c r="D5" s="599"/>
      <c r="E5" s="586"/>
      <c r="F5" s="463"/>
    </row>
    <row r="6" spans="1:6" x14ac:dyDescent="0.25">
      <c r="A6" s="602"/>
      <c r="B6" s="598"/>
      <c r="C6" s="600"/>
      <c r="D6" s="597"/>
    </row>
    <row r="7" spans="1:6" x14ac:dyDescent="0.25">
      <c r="A7" s="602"/>
      <c r="B7" s="601"/>
      <c r="C7" s="596"/>
      <c r="D7" s="595"/>
    </row>
    <row r="8" spans="1:6" ht="15" customHeight="1" x14ac:dyDescent="0.25">
      <c r="A8" s="594"/>
      <c r="B8" s="593"/>
      <c r="C8" s="600"/>
      <c r="D8" s="592"/>
    </row>
    <row r="9" spans="1:6" x14ac:dyDescent="0.25">
      <c r="A9" s="591"/>
      <c r="B9" s="590"/>
      <c r="C9" s="600"/>
      <c r="D9" s="592"/>
    </row>
    <row r="10" spans="1:6" x14ac:dyDescent="0.25">
      <c r="A10" s="589"/>
      <c r="B10" s="593"/>
      <c r="C10" s="600"/>
      <c r="D10" s="592"/>
    </row>
    <row r="11" spans="1:6" s="301" customFormat="1" ht="13.5" customHeight="1" x14ac:dyDescent="0.2">
      <c r="A11" s="589"/>
      <c r="B11" s="588"/>
      <c r="C11" s="600"/>
      <c r="D11" s="592"/>
      <c r="E11" s="586"/>
    </row>
    <row r="12" spans="1:6" x14ac:dyDescent="0.25">
      <c r="A12" s="589"/>
      <c r="B12" s="593"/>
      <c r="C12" s="600"/>
      <c r="D12" s="592"/>
    </row>
    <row r="13" spans="1:6" x14ac:dyDescent="0.25">
      <c r="A13" s="602"/>
      <c r="B13" s="601"/>
      <c r="C13" s="600"/>
      <c r="D13" s="597"/>
    </row>
    <row r="14" spans="1:6" x14ac:dyDescent="0.25">
      <c r="A14" s="602"/>
      <c r="B14" s="598"/>
      <c r="C14" s="596"/>
      <c r="D14" s="595"/>
    </row>
    <row r="15" spans="1:6" x14ac:dyDescent="0.25">
      <c r="A15" s="587"/>
      <c r="B15" s="588"/>
      <c r="C15" s="600"/>
      <c r="D15" s="592"/>
    </row>
    <row r="16" spans="1:6" x14ac:dyDescent="0.25">
      <c r="A16" s="583" t="s">
        <v>87</v>
      </c>
      <c r="B16" s="584"/>
      <c r="C16" s="603">
        <f>SUBTOTAL(109,Table23[Child Poverty Reduction Effect (%) ages 0-17])</f>
        <v>0</v>
      </c>
      <c r="D16" s="585">
        <f>SUBTOTAL(109,Table23[Additional Annual Cost ($millions)])</f>
        <v>0</v>
      </c>
    </row>
  </sheetData>
  <mergeCells count="1">
    <mergeCell ref="A2:C2"/>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9815d92b3b2a6b655a38a6f6aaa93156">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8662ca561660dc43592e0264a4f6f100"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eec54c-cf22-4a9e-a598-b7d9fcbc43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BEB934-03D9-40EA-9B55-D6BF6D130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71F09A-C188-4716-AAB6-4AAF65C54860}">
  <ds:schemaRefs>
    <ds:schemaRef ds:uri="http://purl.org/dc/terms/"/>
    <ds:schemaRef ds:uri="http://schemas.microsoft.com/office/2006/documentManagement/types"/>
    <ds:schemaRef ds:uri="bdeec54c-cf22-4a9e-a598-b7d9fcbc43c7"/>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59951468-e0c9-43f7-849b-568c90711787"/>
    <ds:schemaRef ds:uri="http://www.w3.org/XML/1998/namespace"/>
    <ds:schemaRef ds:uri="http://purl.org/dc/dcmitype/"/>
  </ds:schemaRefs>
</ds:datastoreItem>
</file>

<file path=customXml/itemProps3.xml><?xml version="1.0" encoding="utf-8"?>
<ds:datastoreItem xmlns:ds="http://schemas.openxmlformats.org/officeDocument/2006/customXml" ds:itemID="{819D7B44-1F51-4240-9419-6ADA89429B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All Policies - Full</vt:lpstr>
      <vt:lpstr>All Policies - Simplified</vt:lpstr>
      <vt:lpstr>Sortable</vt:lpstr>
      <vt:lpstr>Ex. Tax</vt:lpstr>
      <vt:lpstr>Ex. PB (ShelterAllowance)</vt:lpstr>
      <vt:lpstr>Ex. PB (Streamline)</vt:lpstr>
      <vt:lpstr>Ex. Housing</vt:lpstr>
      <vt:lpstr>Ex. Balanced</vt:lpstr>
      <vt:lpstr>Package 1 -TBD</vt:lpstr>
      <vt:lpstr>Package 2 - TBD</vt:lpstr>
      <vt:lpstr>Package 3 - TBD</vt:lpstr>
      <vt:lpstr>Package 4 - TBD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All Policy Overviews and Package Examples</dc:title>
  <dc:creator>New York State Child Poverty Reduction Advisory Council</dc:creator>
  <cp:lastModifiedBy>Pierce, Jonathan (OTDA)</cp:lastModifiedBy>
  <dcterms:created xsi:type="dcterms:W3CDTF">2024-05-10T13:37:24Z</dcterms:created>
  <dcterms:modified xsi:type="dcterms:W3CDTF">2024-05-31T15:27:03Z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0x010100799C858E70AFD24CBF2FF66F65924E42</vt:lpwstr>
  </property>
</Properties>
</file>